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270" windowHeight="9765" activeTab="1"/>
  </bookViews>
  <sheets>
    <sheet name="Real_samples" sheetId="1" r:id="rId1"/>
    <sheet name="Speedometer" sheetId="2" r:id="rId2"/>
    <sheet name="Numbers" sheetId="3" r:id="rId3"/>
    <sheet name="Speedometer_old" sheetId="4" r:id="rId4"/>
  </sheets>
  <definedNames/>
  <calcPr fullCalcOnLoad="1"/>
</workbook>
</file>

<file path=xl/sharedStrings.xml><?xml version="1.0" encoding="utf-8"?>
<sst xmlns="http://schemas.openxmlformats.org/spreadsheetml/2006/main" count="75" uniqueCount="18">
  <si>
    <t>alpha</t>
  </si>
  <si>
    <t>delta</t>
  </si>
  <si>
    <t>x</t>
  </si>
  <si>
    <t>y</t>
  </si>
  <si>
    <t>R</t>
  </si>
  <si>
    <t>Center2</t>
  </si>
  <si>
    <t>Center1</t>
  </si>
  <si>
    <t>Center3</t>
  </si>
  <si>
    <t xml:space="preserve">   Indicator Needle</t>
  </si>
  <si>
    <t>start angle</t>
  </si>
  <si>
    <t>Angle</t>
  </si>
  <si>
    <t>deltaR</t>
  </si>
  <si>
    <t>r</t>
  </si>
  <si>
    <t>X shift</t>
  </si>
  <si>
    <t>Magnification</t>
  </si>
  <si>
    <t>Rands</t>
  </si>
  <si>
    <t>Degree of Randomness</t>
  </si>
  <si>
    <t>SPEED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</si>
</sst>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sz val="4.75"/>
      <name val="Arial"/>
      <family val="0"/>
    </font>
    <font>
      <sz val="3.75"/>
      <name val="Arial"/>
      <family val="2"/>
    </font>
    <font>
      <sz val="5.75"/>
      <name val="Arial"/>
      <family val="0"/>
    </font>
    <font>
      <sz val="5.25"/>
      <name val="Arial"/>
      <family val="2"/>
    </font>
    <font>
      <sz val="4.25"/>
      <name val="Arial"/>
      <family val="2"/>
    </font>
    <font>
      <sz val="5"/>
      <name val="Arial"/>
      <family val="0"/>
    </font>
    <font>
      <sz val="4.5"/>
      <name val="Arial"/>
      <family val="2"/>
    </font>
    <font>
      <sz val="8.25"/>
      <name val="Arial"/>
      <family val="0"/>
    </font>
    <font>
      <b/>
      <sz val="10"/>
      <name val="Arial"/>
      <family val="2"/>
    </font>
    <font>
      <sz val="8.75"/>
      <name val="Arial"/>
      <family val="2"/>
    </font>
    <font>
      <sz val="12"/>
      <name val="Arial"/>
      <family val="0"/>
    </font>
    <font>
      <sz val="12"/>
      <color indexed="12"/>
      <name val="Segoe Print"/>
      <family val="0"/>
    </font>
    <font>
      <sz val="20"/>
      <name val="Arial"/>
      <family val="0"/>
    </font>
    <font>
      <b/>
      <sz val="18"/>
      <color indexed="13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7" xfId="0" applyBorder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Speedometer!$CF$38:$CF$39</c:f>
              <c:numCache>
                <c:ptCount val="2"/>
                <c:pt idx="0">
                  <c:v>6.502692359104036</c:v>
                </c:pt>
                <c:pt idx="1">
                  <c:v>6.502692359104036</c:v>
                </c:pt>
              </c:numCache>
            </c:numRef>
          </c:xVal>
          <c:yVal>
            <c:numRef>
              <c:f>Speedometer!$CG$38:$CG$39</c:f>
              <c:numCache>
                <c:ptCount val="2"/>
                <c:pt idx="0">
                  <c:v>-3.860357426184049</c:v>
                </c:pt>
                <c:pt idx="1">
                  <c:v>-4.778344878596043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Speedometer!$CH$38:$CH$43</c:f>
              <c:numCache>
                <c:ptCount val="6"/>
                <c:pt idx="0">
                  <c:v>6.934146461737673</c:v>
                </c:pt>
                <c:pt idx="1">
                  <c:v>6.934146461737673</c:v>
                </c:pt>
                <c:pt idx="2">
                  <c:v>7.393140187943669</c:v>
                </c:pt>
                <c:pt idx="3">
                  <c:v>7.393140187943669</c:v>
                </c:pt>
                <c:pt idx="4">
                  <c:v>7.393140187943669</c:v>
                </c:pt>
                <c:pt idx="5">
                  <c:v>7.393140187943669</c:v>
                </c:pt>
              </c:numCache>
            </c:numRef>
          </c:xVal>
          <c:yVal>
            <c:numRef>
              <c:f>Speedometer!$CI$38:$CI$43</c:f>
              <c:numCache>
                <c:ptCount val="6"/>
                <c:pt idx="0">
                  <c:v>-3.860357426184049</c:v>
                </c:pt>
                <c:pt idx="1">
                  <c:v>-4.319351152390046</c:v>
                </c:pt>
                <c:pt idx="2">
                  <c:v>-4.319351152390046</c:v>
                </c:pt>
                <c:pt idx="3">
                  <c:v>-3.860357426184049</c:v>
                </c:pt>
                <c:pt idx="4">
                  <c:v>-4.778344878596043</c:v>
                </c:pt>
                <c:pt idx="5">
                  <c:v>-4.778344878596043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Speedometer!$CJ$38:$CJ$42</c:f>
              <c:numCache>
                <c:ptCount val="5"/>
                <c:pt idx="0">
                  <c:v>7.760335168908467</c:v>
                </c:pt>
                <c:pt idx="1">
                  <c:v>8.219328895114463</c:v>
                </c:pt>
                <c:pt idx="2">
                  <c:v>8.219328895114463</c:v>
                </c:pt>
                <c:pt idx="3">
                  <c:v>7.760335168908467</c:v>
                </c:pt>
                <c:pt idx="4">
                  <c:v>7.760335168908467</c:v>
                </c:pt>
              </c:numCache>
            </c:numRef>
          </c:xVal>
          <c:yVal>
            <c:numRef>
              <c:f>Speedometer!$CK$38:$CK$42</c:f>
              <c:numCache>
                <c:ptCount val="5"/>
                <c:pt idx="0">
                  <c:v>-4.778344878596043</c:v>
                </c:pt>
                <c:pt idx="1">
                  <c:v>-4.778344878596043</c:v>
                </c:pt>
                <c:pt idx="2">
                  <c:v>-3.860357426184049</c:v>
                </c:pt>
                <c:pt idx="3">
                  <c:v>-3.860357426184049</c:v>
                </c:pt>
                <c:pt idx="4">
                  <c:v>-4.778344878596043</c:v>
                </c:pt>
              </c:numCache>
            </c:numRef>
          </c:yVal>
          <c:smooth val="1"/>
        </c:ser>
        <c:axId val="2985562"/>
        <c:axId val="26870059"/>
      </c:scatterChart>
      <c:val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crossBetween val="midCat"/>
        <c:dispUnits/>
      </c:valAx>
      <c:valAx>
        <c:axId val="268700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5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Speedometer_old!$Q$8:$Q$21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Speedometer_old!$R$8:$R$21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7780114"/>
        <c:axId val="4476707"/>
      </c:scatterChart>
      <c:valAx>
        <c:axId val="37780114"/>
        <c:scaling>
          <c:orientation val="minMax"/>
          <c:max val="20"/>
          <c:min val="-2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crossBetween val="midCat"/>
        <c:dispUnits/>
      </c:valAx>
      <c:valAx>
        <c:axId val="4476707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Speedometer_old!$O$48:$O$54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Speedometer_old!$P$48:$P$54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0290364"/>
        <c:axId val="27068957"/>
      </c:scatterChart>
      <c:valAx>
        <c:axId val="40290364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crossBetween val="midCat"/>
        <c:dispUnits/>
      </c:valAx>
      <c:valAx>
        <c:axId val="27068957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8425"/>
          <c:h val="0.99275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Speedometer_old!$H$8:$H$26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Speedometer_old!$I$8:$I$26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Speedometer_old!$J$8:$J$26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Speedometer_old!$K$8:$K$26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Speedometer_old!$L$8:$L$26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Speedometer_old!$M$8:$M$26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Speedometer_old!$N$8:$N$26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Speedometer_old!$O$8:$O$26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Speedometer_old!$Q$8:$Q$21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Speedometer_old!$R$8:$R$21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0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Speedometer_old!$M$48:$M$54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Speedometer_old!$N$48:$N$54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Speedometer_old!$E$6:$E$26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Speedometer_old!$F$6:$F$26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0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3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Speedometer_old!$E$27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Speedometer_old!$F$27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Speedometer_old!$E$28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Speedometer_old!$F$28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Speedometer_old!$E$29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Speedometer_old!$F$29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Speedometer_old!$I$276:$I$277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Speedometer_old!$J$276:$J$277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2294022"/>
        <c:axId val="45101879"/>
      </c:scatterChart>
      <c:valAx>
        <c:axId val="42294022"/>
        <c:scaling>
          <c:orientation val="minMax"/>
          <c:max val="20"/>
          <c:min val="-2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crossBetween val="midCat"/>
        <c:dispUnits/>
      </c:valAx>
      <c:valAx>
        <c:axId val="45101879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95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2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Speedometer!$CD$46:$CD$47</c:f>
              <c:numCache/>
            </c:numRef>
          </c:xVal>
          <c:yVal>
            <c:numRef>
              <c:f>Speedometer!$CE$46:$CE$47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Speedometer!$L$8:$L$26</c:f>
              <c:numCache/>
            </c:numRef>
          </c:xVal>
          <c:yVal>
            <c:numRef>
              <c:f>Speedometer!$M$8:$M$26</c:f>
              <c:numCache/>
            </c:numRef>
          </c:yVal>
          <c:smooth val="1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Speedometer!$N$8:$N$26</c:f>
              <c:numCache/>
            </c:numRef>
          </c:xVal>
          <c:yVal>
            <c:numRef>
              <c:f>Speedometer!$O$8:$O$26</c:f>
              <c:numCache/>
            </c:numRef>
          </c:yVal>
          <c:smooth val="1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Speedometer!$T$49:$T$55</c:f>
              <c:numCache/>
            </c:numRef>
          </c:xVal>
          <c:yVal>
            <c:numRef>
              <c:f>Speedometer!$U$50:$U$56</c:f>
              <c:numCache/>
            </c:numRef>
          </c:yVal>
          <c:smooth val="1"/>
        </c:ser>
        <c:ser>
          <c:idx val="0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31"/>
          <c:order val="4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Speedometer!$V$38:$V$42</c:f>
              <c:numCache/>
            </c:numRef>
          </c:xVal>
          <c:yVal>
            <c:numRef>
              <c:f>Speedometer!$W$38:$W$42</c:f>
              <c:numCache/>
            </c:numRef>
          </c:yVal>
          <c:smooth val="1"/>
        </c:ser>
        <c:ser>
          <c:idx val="32"/>
          <c:order val="4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Speedometer!$X$38:$X$39</c:f>
              <c:numCache/>
            </c:numRef>
          </c:xVal>
          <c:yVal>
            <c:numRef>
              <c:f>Speedometer!$Y$38:$Y$46</c:f>
              <c:numCache/>
            </c:numRef>
          </c:yVal>
          <c:smooth val="1"/>
        </c:ser>
        <c:ser>
          <c:idx val="33"/>
          <c:order val="4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Speedometer!$Z$38:$Z$42</c:f>
              <c:numCache/>
            </c:numRef>
          </c:xVal>
          <c:yVal>
            <c:numRef>
              <c:f>Speedometer!$AA$38:$AA$42</c:f>
              <c:numCache/>
            </c:numRef>
          </c:yVal>
          <c:smooth val="1"/>
        </c:ser>
        <c:ser>
          <c:idx val="34"/>
          <c:order val="4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Speedometer!$AB$38:$AB$44</c:f>
              <c:numCache/>
            </c:numRef>
          </c:xVal>
          <c:yVal>
            <c:numRef>
              <c:f>Speedometer!$AC$38:$AC$44</c:f>
              <c:numCache/>
            </c:numRef>
          </c:yVal>
          <c:smooth val="1"/>
        </c:ser>
        <c:ser>
          <c:idx val="35"/>
          <c:order val="4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Speedometer!$AD$38:$AD$42</c:f>
              <c:numCache/>
            </c:numRef>
          </c:xVal>
          <c:yVal>
            <c:numRef>
              <c:f>Speedometer!$AE$38:$AE$42</c:f>
              <c:numCache/>
            </c:numRef>
          </c:yVal>
          <c:smooth val="1"/>
        </c:ser>
        <c:ser>
          <c:idx val="36"/>
          <c:order val="4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Speedometer!$AF$38:$AF$44</c:f>
              <c:numCache/>
            </c:numRef>
          </c:xVal>
          <c:yVal>
            <c:numRef>
              <c:f>Speedometer!$AG$38:$AG$44</c:f>
              <c:numCache/>
            </c:numRef>
          </c:yVal>
          <c:smooth val="1"/>
        </c:ser>
        <c:ser>
          <c:idx val="37"/>
          <c:order val="4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Speedometer!$AH$38:$AH$42</c:f>
              <c:numCache/>
            </c:numRef>
          </c:xVal>
          <c:yVal>
            <c:numRef>
              <c:f>Speedometer!$AI$38:$AI$42</c:f>
              <c:numCache/>
            </c:numRef>
          </c:yVal>
          <c:smooth val="1"/>
        </c:ser>
        <c:ser>
          <c:idx val="38"/>
          <c:order val="4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Speedometer!$AJ$38:$AJ$43</c:f>
              <c:numCache/>
            </c:numRef>
          </c:xVal>
          <c:yVal>
            <c:numRef>
              <c:f>Speedometer!$AK$38:$AK$43</c:f>
              <c:numCache/>
            </c:numRef>
          </c:yVal>
          <c:smooth val="1"/>
        </c:ser>
        <c:ser>
          <c:idx val="39"/>
          <c:order val="5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Speedometer!$AL$38:$AL$42</c:f>
              <c:numCache/>
            </c:numRef>
          </c:xVal>
          <c:yVal>
            <c:numRef>
              <c:f>Speedometer!$AM$38:$AM$42</c:f>
              <c:numCache/>
            </c:numRef>
          </c:yVal>
          <c:smooth val="1"/>
        </c:ser>
        <c:ser>
          <c:idx val="40"/>
          <c:order val="5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Speedometer!$AN$38:$AN$43</c:f>
              <c:numCache/>
            </c:numRef>
          </c:xVal>
          <c:yVal>
            <c:numRef>
              <c:f>Speedometer!$AO$38:$AO$43</c:f>
              <c:numCache/>
            </c:numRef>
          </c:yVal>
          <c:smooth val="1"/>
        </c:ser>
        <c:ser>
          <c:idx val="41"/>
          <c:order val="5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Speedometer!$AP$38:$AP$42</c:f>
              <c:numCache/>
            </c:numRef>
          </c:xVal>
          <c:yVal>
            <c:numRef>
              <c:f>Speedometer!$AQ$38:$AQ$42</c:f>
              <c:numCache/>
            </c:numRef>
          </c:yVal>
          <c:smooth val="1"/>
        </c:ser>
        <c:ser>
          <c:idx val="42"/>
          <c:order val="5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Speedometer!$AR$38:$AR$43</c:f>
              <c:numCache/>
            </c:numRef>
          </c:xVal>
          <c:yVal>
            <c:numRef>
              <c:f>Speedometer!$AS$38:$AS$43</c:f>
              <c:numCache/>
            </c:numRef>
          </c:yVal>
          <c:smooth val="1"/>
        </c:ser>
        <c:ser>
          <c:idx val="43"/>
          <c:order val="5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Speedometer!$AT$38:$AT$42</c:f>
              <c:numCache/>
            </c:numRef>
          </c:xVal>
          <c:yVal>
            <c:numRef>
              <c:f>Speedometer!$AU$38:$AU$42</c:f>
              <c:numCache/>
            </c:numRef>
          </c:yVal>
          <c:smooth val="1"/>
        </c:ser>
        <c:ser>
          <c:idx val="44"/>
          <c:order val="5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Speedometer!$AV$38:$AV$40</c:f>
              <c:numCache/>
            </c:numRef>
          </c:xVal>
          <c:yVal>
            <c:numRef>
              <c:f>Speedometer!$AW$38:$AW$40</c:f>
              <c:numCache/>
            </c:numRef>
          </c:yVal>
          <c:smooth val="1"/>
        </c:ser>
        <c:ser>
          <c:idx val="45"/>
          <c:order val="5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Speedometer!$AX$38:$AX$42</c:f>
              <c:numCache/>
            </c:numRef>
          </c:xVal>
          <c:yVal>
            <c:numRef>
              <c:f>Speedometer!$AY$38:$AY$42</c:f>
              <c:numCache/>
            </c:numRef>
          </c:yVal>
          <c:smooth val="1"/>
        </c:ser>
        <c:ser>
          <c:idx val="46"/>
          <c:order val="5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Speedometer!$AZ$38:$AZ$44</c:f>
              <c:numCache/>
            </c:numRef>
          </c:xVal>
          <c:yVal>
            <c:numRef>
              <c:f>Speedometer!$BA$38:$BA$44</c:f>
              <c:numCache/>
            </c:numRef>
          </c:yVal>
          <c:smooth val="1"/>
        </c:ser>
        <c:ser>
          <c:idx val="47"/>
          <c:order val="5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Speedometer!$BB$38:$BB$42</c:f>
              <c:numCache/>
            </c:numRef>
          </c:xVal>
          <c:yVal>
            <c:numRef>
              <c:f>Speedometer!$BC$38:$BC$42</c:f>
              <c:numCache/>
            </c:numRef>
          </c:yVal>
          <c:smooth val="1"/>
        </c:ser>
        <c:ser>
          <c:idx val="48"/>
          <c:order val="5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Speedometer!$BD$38:$BD$43</c:f>
              <c:numCache/>
            </c:numRef>
          </c:xVal>
          <c:yVal>
            <c:numRef>
              <c:f>Speedometer!$BE$38:$BE$43</c:f>
              <c:numCache/>
            </c:numRef>
          </c:yVal>
          <c:smooth val="1"/>
        </c:ser>
        <c:ser>
          <c:idx val="49"/>
          <c:order val="6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Speedometer!$BF$38:$BF$42</c:f>
              <c:numCache/>
            </c:numRef>
          </c:xVal>
          <c:yVal>
            <c:numRef>
              <c:f>Speedometer!$BG$38:$BG$42</c:f>
              <c:numCache/>
            </c:numRef>
          </c:yVal>
          <c:smooth val="1"/>
        </c:ser>
        <c:ser>
          <c:idx val="50"/>
          <c:order val="6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Speedometer!$BH$38:$BH$39</c:f>
              <c:numCache/>
            </c:numRef>
          </c:xVal>
          <c:yVal>
            <c:numRef>
              <c:f>Speedometer!$BI$38:$BI$39</c:f>
              <c:numCache/>
            </c:numRef>
          </c:yVal>
          <c:smooth val="1"/>
        </c:ser>
        <c:ser>
          <c:idx val="51"/>
          <c:order val="6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Speedometer!$BJ$38:$BJ$42</c:f>
              <c:numCache/>
            </c:numRef>
          </c:xVal>
          <c:yVal>
            <c:numRef>
              <c:f>Speedometer!$BK$38:$BK$42</c:f>
              <c:numCache/>
            </c:numRef>
          </c:yVal>
          <c:smooth val="1"/>
        </c:ser>
        <c:ser>
          <c:idx val="52"/>
          <c:order val="6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Speedometer!$BL$38:$BL$42</c:f>
              <c:numCache/>
            </c:numRef>
          </c:xVal>
          <c:yVal>
            <c:numRef>
              <c:f>Speedometer!$BM$38:$BM$42</c:f>
              <c:numCache/>
            </c:numRef>
          </c:yVal>
          <c:smooth val="1"/>
        </c:ser>
        <c:ser>
          <c:idx val="53"/>
          <c:order val="6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Speedometer!$BN$38:$BN$39</c:f>
              <c:numCache/>
            </c:numRef>
          </c:xVal>
          <c:yVal>
            <c:numRef>
              <c:f>Speedometer!$BO$38:$BO$39</c:f>
              <c:numCache/>
            </c:numRef>
          </c:yVal>
          <c:smooth val="1"/>
        </c:ser>
        <c:ser>
          <c:idx val="54"/>
          <c:order val="6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Speedometer!$BP$38:$BP$39</c:f>
              <c:numCache/>
            </c:numRef>
          </c:xVal>
          <c:yVal>
            <c:numRef>
              <c:f>Speedometer!$BQ$38:$BQ$39</c:f>
              <c:numCache/>
            </c:numRef>
          </c:yVal>
          <c:smooth val="1"/>
        </c:ser>
        <c:ser>
          <c:idx val="1"/>
          <c:order val="6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Speedometer!$BR$38:$BR$42</c:f>
              <c:numCache/>
            </c:numRef>
          </c:xVal>
          <c:yVal>
            <c:numRef>
              <c:f>Speedometer!$BS$38:$BS$42</c:f>
              <c:numCache/>
            </c:numRef>
          </c:yVal>
          <c:smooth val="1"/>
        </c:ser>
        <c:ser>
          <c:idx val="2"/>
          <c:order val="6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Speedometer!$BT$38:$BT$39</c:f>
              <c:numCache/>
            </c:numRef>
          </c:xVal>
          <c:yVal>
            <c:numRef>
              <c:f>Speedometer!$BU$38:$BU$39</c:f>
              <c:numCache/>
            </c:numRef>
          </c:yVal>
          <c:smooth val="1"/>
        </c:ser>
        <c:ser>
          <c:idx val="3"/>
          <c:order val="6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Speedometer!$BV$38:$BV$44</c:f>
              <c:numCache/>
            </c:numRef>
          </c:xVal>
          <c:yVal>
            <c:numRef>
              <c:f>Speedometer!$BW$38:$BW$44</c:f>
              <c:numCache/>
            </c:numRef>
          </c:yVal>
          <c:smooth val="1"/>
        </c:ser>
        <c:ser>
          <c:idx val="4"/>
          <c:order val="6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Speedometer!$BX$38:$BX$42</c:f>
              <c:numCache/>
            </c:numRef>
          </c:xVal>
          <c:yVal>
            <c:numRef>
              <c:f>Speedometer!$BY$38:$BY$42</c:f>
              <c:numCache/>
            </c:numRef>
          </c:yVal>
          <c:smooth val="1"/>
        </c:ser>
        <c:ser>
          <c:idx val="5"/>
          <c:order val="7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Speedometer!$BZ$38:$BZ$39</c:f>
              <c:numCache/>
            </c:numRef>
          </c:xVal>
          <c:yVal>
            <c:numRef>
              <c:f>Speedometer!$CA$38:$CA$39</c:f>
              <c:numCache/>
            </c:numRef>
          </c:yVal>
          <c:smooth val="1"/>
        </c:ser>
        <c:ser>
          <c:idx val="6"/>
          <c:order val="7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Speedometer!$CB$38:$CB$44</c:f>
              <c:numCache/>
            </c:numRef>
          </c:xVal>
          <c:yVal>
            <c:numRef>
              <c:f>Speedometer!$CC$38:$CC$44</c:f>
              <c:numCache/>
            </c:numRef>
          </c:yVal>
          <c:smooth val="1"/>
        </c:ser>
        <c:ser>
          <c:idx val="7"/>
          <c:order val="7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Speedometer!$CD$38:$CD$42</c:f>
              <c:numCache/>
            </c:numRef>
          </c:xVal>
          <c:yVal>
            <c:numRef>
              <c:f>Speedometer!$CE$38:$CE$42</c:f>
              <c:numCache/>
            </c:numRef>
          </c:yVal>
          <c:smooth val="1"/>
        </c:ser>
        <c:ser>
          <c:idx val="9"/>
          <c:order val="7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Speedometer!$CJ$38:$CJ$42</c:f>
              <c:numCache/>
            </c:numRef>
          </c:xVal>
          <c:yVal>
            <c:numRef>
              <c:f>Speedometer!$CK$38:$CK$46</c:f>
              <c:numCache/>
            </c:numRef>
          </c:yVal>
          <c:smooth val="1"/>
        </c:ser>
        <c:ser>
          <c:idx val="8"/>
          <c:order val="7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Speedometer!$CF$38:$CF$39</c:f>
              <c:numCache/>
            </c:numRef>
          </c:xVal>
          <c:yVal>
            <c:numRef>
              <c:f>Speedometer!$CG$38:$CG$39</c:f>
              <c:numCache/>
            </c:numRef>
          </c:yVal>
          <c:smooth val="1"/>
        </c:ser>
        <c:ser>
          <c:idx val="10"/>
          <c:order val="7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Speedometer!$CH$38:$CH$43</c:f>
              <c:numCache/>
            </c:numRef>
          </c:xVal>
          <c:yVal>
            <c:numRef>
              <c:f>Speedometer!$CI$38:$CI$43</c:f>
              <c:numCache/>
            </c:numRef>
          </c:yVal>
          <c:smooth val="1"/>
        </c:ser>
        <c:ser>
          <c:idx val="1"/>
          <c:order val="7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Speedometer!$F$36:$F$37</c:f>
              <c:numCache/>
            </c:numRef>
          </c:xVal>
          <c:yVal>
            <c:numRef>
              <c:f>Speedometer!$G$36:$G$37</c:f>
              <c:numCache/>
            </c:numRef>
          </c:yVal>
          <c:smooth val="1"/>
        </c:ser>
        <c:ser>
          <c:idx val="2"/>
          <c:order val="7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Speedometer!$F$38:$F$39</c:f>
              <c:numCache/>
            </c:numRef>
          </c:xVal>
          <c:yVal>
            <c:numRef>
              <c:f>Speedometer!$G$38:$G$39</c:f>
              <c:numCache/>
            </c:numRef>
          </c:yVal>
          <c:smooth val="1"/>
        </c:ser>
        <c:ser>
          <c:idx val="3"/>
          <c:order val="7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Speedometer!$F$40:$F$41</c:f>
              <c:numCache/>
            </c:numRef>
          </c:xVal>
          <c:yVal>
            <c:numRef>
              <c:f>Speedometer!$G$40:$G$41</c:f>
              <c:numCache/>
            </c:numRef>
          </c:yVal>
          <c:smooth val="1"/>
        </c:ser>
        <c:ser>
          <c:idx val="4"/>
          <c:order val="7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Speedometer!$F$42:$F$43</c:f>
              <c:numCache/>
            </c:numRef>
          </c:xVal>
          <c:yVal>
            <c:numRef>
              <c:f>Speedometer!$G$42:$G$43</c:f>
              <c:numCache/>
            </c:numRef>
          </c:yVal>
          <c:smooth val="1"/>
        </c:ser>
        <c:ser>
          <c:idx val="5"/>
          <c:order val="8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Speedometer!$F$44:$F$45</c:f>
              <c:numCache/>
            </c:numRef>
          </c:xVal>
          <c:yVal>
            <c:numRef>
              <c:f>Speedometer!$G$44:$G$45</c:f>
              <c:numCache/>
            </c:numRef>
          </c:yVal>
          <c:smooth val="1"/>
        </c:ser>
        <c:ser>
          <c:idx val="6"/>
          <c:order val="8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Speedometer!$F$46:$F$47</c:f>
              <c:numCache/>
            </c:numRef>
          </c:xVal>
          <c:yVal>
            <c:numRef>
              <c:f>Speedometer!$G$46:$G$47</c:f>
              <c:numCache/>
            </c:numRef>
          </c:yVal>
          <c:smooth val="1"/>
        </c:ser>
        <c:ser>
          <c:idx val="7"/>
          <c:order val="8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Speedometer!$F$48:$F$49</c:f>
              <c:numCache/>
            </c:numRef>
          </c:xVal>
          <c:yVal>
            <c:numRef>
              <c:f>Speedometer!$G$48:$G$49</c:f>
              <c:numCache/>
            </c:numRef>
          </c:yVal>
          <c:smooth val="1"/>
        </c:ser>
        <c:ser>
          <c:idx val="8"/>
          <c:order val="8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Speedometer!$F$50:$F$51</c:f>
              <c:numCache/>
            </c:numRef>
          </c:xVal>
          <c:yVal>
            <c:numRef>
              <c:f>Speedometer!$G$50:$G$51</c:f>
              <c:numCache/>
            </c:numRef>
          </c:yVal>
          <c:smooth val="1"/>
        </c:ser>
        <c:ser>
          <c:idx val="9"/>
          <c:order val="8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Speedometer!$F$52:$F$53</c:f>
              <c:numCache/>
            </c:numRef>
          </c:xVal>
          <c:yVal>
            <c:numRef>
              <c:f>Speedometer!$G$52:$G$53</c:f>
              <c:numCache/>
            </c:numRef>
          </c:yVal>
          <c:smooth val="1"/>
        </c:ser>
        <c:ser>
          <c:idx val="10"/>
          <c:order val="8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Speedometer!$F$54:$F$55</c:f>
              <c:numCache/>
            </c:numRef>
          </c:xVal>
          <c:yVal>
            <c:numRef>
              <c:f>Speedometer!$G$54:$G$55</c:f>
              <c:numCache/>
            </c:numRef>
          </c:yVal>
          <c:smooth val="1"/>
        </c:ser>
        <c:ser>
          <c:idx val="11"/>
          <c:order val="8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Speedometer!$F$56:$F$57</c:f>
              <c:numCache/>
            </c:numRef>
          </c:xVal>
          <c:yVal>
            <c:numRef>
              <c:f>Speedometer!$G$56:$G$57</c:f>
              <c:numCache/>
            </c:numRef>
          </c:yVal>
          <c:smooth val="1"/>
        </c:ser>
        <c:ser>
          <c:idx val="12"/>
          <c:order val="8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Speedometer!$F$58:$F$59</c:f>
              <c:numCache/>
            </c:numRef>
          </c:xVal>
          <c:yVal>
            <c:numRef>
              <c:f>Speedometer!$G$58:$G$59</c:f>
              <c:numCache/>
            </c:numRef>
          </c:yVal>
          <c:smooth val="1"/>
        </c:ser>
        <c:ser>
          <c:idx val="13"/>
          <c:order val="8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Speedometer!$F$60:$F$61</c:f>
              <c:numCache/>
            </c:numRef>
          </c:xVal>
          <c:yVal>
            <c:numRef>
              <c:f>Speedometer!$G$60:$G$61</c:f>
              <c:numCache/>
            </c:numRef>
          </c:yVal>
          <c:smooth val="1"/>
        </c:ser>
        <c:ser>
          <c:idx val="14"/>
          <c:order val="8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Speedometer!$F$62:$F$63</c:f>
              <c:numCache/>
            </c:numRef>
          </c:xVal>
          <c:yVal>
            <c:numRef>
              <c:f>Speedometer!$G$62:$G$63</c:f>
              <c:numCache/>
            </c:numRef>
          </c:yVal>
          <c:smooth val="1"/>
        </c:ser>
        <c:ser>
          <c:idx val="15"/>
          <c:order val="9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Speedometer!$F$34:$F$35</c:f>
              <c:numCache/>
            </c:numRef>
          </c:xVal>
          <c:yVal>
            <c:numRef>
              <c:f>Speedometer!$G$34:$G$35</c:f>
              <c:numCache/>
            </c:numRef>
          </c:yVal>
          <c:smooth val="1"/>
        </c:ser>
        <c:ser>
          <c:idx val="0"/>
          <c:order val="9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Speedometer!$I$34:$I$35</c:f>
              <c:numCache/>
            </c:numRef>
          </c:xVal>
          <c:yVal>
            <c:numRef>
              <c:f>Speedometer!$J$34:$J$35</c:f>
              <c:numCache/>
            </c:numRef>
          </c:yVal>
          <c:smooth val="1"/>
        </c:ser>
        <c:ser>
          <c:idx val="16"/>
          <c:order val="9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Speedometer!$I$36:$I$37</c:f>
              <c:numCache/>
            </c:numRef>
          </c:xVal>
          <c:yVal>
            <c:numRef>
              <c:f>Speedometer!$J$36:$J$37</c:f>
              <c:numCache/>
            </c:numRef>
          </c:yVal>
          <c:smooth val="1"/>
        </c:ser>
        <c:ser>
          <c:idx val="17"/>
          <c:order val="9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Speedometer!$I$38:$I$39</c:f>
              <c:numCache/>
            </c:numRef>
          </c:xVal>
          <c:yVal>
            <c:numRef>
              <c:f>Speedometer!$J$38:$J$39</c:f>
              <c:numCache/>
            </c:numRef>
          </c:yVal>
          <c:smooth val="1"/>
        </c:ser>
        <c:ser>
          <c:idx val="18"/>
          <c:order val="9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Speedometer!$I$40:$I$41</c:f>
              <c:numCache/>
            </c:numRef>
          </c:xVal>
          <c:yVal>
            <c:numRef>
              <c:f>Speedometer!$J$40:$J$41</c:f>
              <c:numCache/>
            </c:numRef>
          </c:yVal>
          <c:smooth val="1"/>
        </c:ser>
        <c:ser>
          <c:idx val="19"/>
          <c:order val="9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Speedometer!$I$42:$I$43</c:f>
              <c:numCache/>
            </c:numRef>
          </c:xVal>
          <c:yVal>
            <c:numRef>
              <c:f>Speedometer!$J$42:$J$43</c:f>
              <c:numCache/>
            </c:numRef>
          </c:yVal>
          <c:smooth val="1"/>
        </c:ser>
        <c:ser>
          <c:idx val="20"/>
          <c:order val="9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Speedometer!$I$44:$I$45</c:f>
              <c:numCache/>
            </c:numRef>
          </c:xVal>
          <c:yVal>
            <c:numRef>
              <c:f>Speedometer!$J$44:$J$45</c:f>
              <c:numCache/>
            </c:numRef>
          </c:yVal>
          <c:smooth val="1"/>
        </c:ser>
        <c:ser>
          <c:idx val="21"/>
          <c:order val="9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Speedometer!$I$46:$I$47</c:f>
              <c:numCache/>
            </c:numRef>
          </c:xVal>
          <c:yVal>
            <c:numRef>
              <c:f>Speedometer!$J$46:$J$47</c:f>
              <c:numCache/>
            </c:numRef>
          </c:yVal>
          <c:smooth val="1"/>
        </c:ser>
        <c:ser>
          <c:idx val="22"/>
          <c:order val="9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Speedometer!$I$48:$I$49</c:f>
              <c:numCache/>
            </c:numRef>
          </c:xVal>
          <c:yVal>
            <c:numRef>
              <c:f>Speedometer!$J$48:$J$49</c:f>
              <c:numCache/>
            </c:numRef>
          </c:yVal>
          <c:smooth val="1"/>
        </c:ser>
        <c:ser>
          <c:idx val="23"/>
          <c:order val="9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Speedometer!$I$50:$I$51</c:f>
              <c:numCache/>
            </c:numRef>
          </c:xVal>
          <c:yVal>
            <c:numRef>
              <c:f>Speedometer!$J$50:$J$51</c:f>
              <c:numCache/>
            </c:numRef>
          </c:yVal>
          <c:smooth val="1"/>
        </c:ser>
        <c:ser>
          <c:idx val="24"/>
          <c:order val="10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Speedometer!$I$52:$I$53</c:f>
              <c:numCache/>
            </c:numRef>
          </c:xVal>
          <c:yVal>
            <c:numRef>
              <c:f>Speedometer!$J$52:$J$53</c:f>
              <c:numCache/>
            </c:numRef>
          </c:yVal>
          <c:smooth val="1"/>
        </c:ser>
        <c:ser>
          <c:idx val="25"/>
          <c:order val="10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Speedometer!$I$54:$I$55</c:f>
              <c:numCache/>
            </c:numRef>
          </c:xVal>
          <c:yVal>
            <c:numRef>
              <c:f>Speedometer!$J$54:$J$55</c:f>
              <c:numCache/>
            </c:numRef>
          </c:yVal>
          <c:smooth val="1"/>
        </c:ser>
        <c:ser>
          <c:idx val="26"/>
          <c:order val="10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Speedometer!$I$56:$I$57</c:f>
              <c:numCache/>
            </c:numRef>
          </c:xVal>
          <c:yVal>
            <c:numRef>
              <c:f>Speedometer!$J$56:$J$57</c:f>
              <c:numCache/>
            </c:numRef>
          </c:yVal>
          <c:smooth val="1"/>
        </c:ser>
        <c:ser>
          <c:idx val="27"/>
          <c:order val="10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Speedometer!$I$58:$I$59</c:f>
              <c:numCache/>
            </c:numRef>
          </c:xVal>
          <c:yVal>
            <c:numRef>
              <c:f>Speedometer!$J$58:$J$59</c:f>
              <c:numCache/>
            </c:numRef>
          </c:yVal>
          <c:smooth val="1"/>
        </c:ser>
        <c:ser>
          <c:idx val="28"/>
          <c:order val="10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Speedometer!$I$60:$I$61</c:f>
              <c:numCache/>
            </c:numRef>
          </c:xVal>
          <c:yVal>
            <c:numRef>
              <c:f>Speedometer!$J$60:$J$61</c:f>
              <c:numCache/>
            </c:numRef>
          </c:yVal>
          <c:smooth val="1"/>
        </c:ser>
        <c:ser>
          <c:idx val="29"/>
          <c:order val="10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Speedometer!$L$34:$L$62</c:f>
              <c:numCache/>
            </c:numRef>
          </c:xVal>
          <c:yVal>
            <c:numRef>
              <c:f>Speedometer!$M$34:$M$62</c:f>
              <c:numCache/>
            </c:numRef>
          </c:yVal>
          <c:smooth val="1"/>
        </c:ser>
        <c:ser>
          <c:idx val="30"/>
          <c:order val="106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Speedometer!$N$34:$N$62</c:f>
              <c:numCache/>
            </c:numRef>
          </c:xVal>
          <c:yVal>
            <c:numRef>
              <c:f>Speedometer!$O$34:$O$62</c:f>
              <c:numCache/>
            </c:numRef>
          </c:yVal>
          <c:smooth val="1"/>
        </c:ser>
        <c:ser>
          <c:idx val="0"/>
          <c:order val="10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Speedometer!$N$8:$N$26</c:f>
              <c:numCache/>
            </c:numRef>
          </c:xVal>
          <c:yVal>
            <c:numRef>
              <c:f>Speedometer!$O$8:$O$26</c:f>
              <c:numCache/>
            </c:numRef>
          </c:yVal>
          <c:smooth val="1"/>
        </c:ser>
        <c:ser>
          <c:idx val="0"/>
          <c:order val="1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Speedometer!$T$49:$T$55</c:f>
              <c:numCache/>
            </c:numRef>
          </c:xVal>
          <c:yVal>
            <c:numRef>
              <c:f>Speedometer!$U$50:$U$56</c:f>
              <c:numCache/>
            </c:numRef>
          </c:yVal>
          <c:smooth val="1"/>
        </c:ser>
        <c:ser>
          <c:idx val="0"/>
          <c:order val="1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Speedometer!$C$32:$C$52</c:f>
              <c:numCache/>
            </c:numRef>
          </c:xVal>
          <c:yVal>
            <c:numRef>
              <c:f>Speedometer!$D$32:$D$52</c:f>
              <c:numCache/>
            </c:numRef>
          </c:yVal>
          <c:smooth val="1"/>
        </c:ser>
        <c:ser>
          <c:idx val="0"/>
          <c:order val="1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Speedometer!$C$53</c:f>
              <c:numCache/>
            </c:numRef>
          </c:xVal>
          <c:yVal>
            <c:numRef>
              <c:f>Speedometer!$D$53</c:f>
              <c:numCache/>
            </c:numRef>
          </c:yVal>
          <c:smooth val="1"/>
        </c:ser>
        <c:ser>
          <c:idx val="0"/>
          <c:order val="1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Speedometer!$C$54</c:f>
              <c:numCache/>
            </c:numRef>
          </c:xVal>
          <c:yVal>
            <c:numRef>
              <c:f>Speedometer!$D$54</c:f>
              <c:numCache/>
            </c:numRef>
          </c:yVal>
          <c:smooth val="1"/>
        </c:ser>
        <c:ser>
          <c:idx val="0"/>
          <c:order val="1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axId val="17880514"/>
        <c:axId val="26706899"/>
      </c:scatterChart>
      <c:valAx>
        <c:axId val="17880514"/>
        <c:scaling>
          <c:orientation val="minMax"/>
          <c:max val="18"/>
          <c:min val="-18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crossBetween val="midCat"/>
        <c:dispUnits/>
      </c:valAx>
      <c:valAx>
        <c:axId val="26706899"/>
        <c:scaling>
          <c:orientation val="minMax"/>
          <c:max val="18"/>
          <c:min val="-9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 val="autoZero"/>
        <c:crossBetween val="midCat"/>
        <c:dispUnits/>
      </c:valAx>
      <c:spPr>
        <a:gradFill rotWithShape="1">
          <a:gsLst>
            <a:gs pos="0">
              <a:srgbClr val="008000"/>
            </a:gs>
            <a:gs pos="100000">
              <a:srgbClr val="003B0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000000"/>
        </a:gs>
      </a:gsLst>
      <a:path path="rect">
        <a:fillToRect l="50000" t="50000" r="50000" b="50000"/>
      </a:path>
    </a:gradFill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2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Speedometer!$CD$46:$CD$47</c:f>
              <c:numCache/>
            </c:numRef>
          </c:xVal>
          <c:yVal>
            <c:numRef>
              <c:f>Speedometer!$CE$46:$CE$47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Speedometer!$L$8:$L$26</c:f>
              <c:numCache/>
            </c:numRef>
          </c:xVal>
          <c:yVal>
            <c:numRef>
              <c:f>Speedometer!$M$8:$M$26</c:f>
              <c:numCache/>
            </c:numRef>
          </c:yVal>
          <c:smooth val="1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Speedometer!$N$8:$N$26</c:f>
              <c:numCache/>
            </c:numRef>
          </c:xVal>
          <c:yVal>
            <c:numRef>
              <c:f>Speedometer!$O$8:$O$26</c:f>
              <c:numCache/>
            </c:numRef>
          </c:yVal>
          <c:smooth val="1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Speedometer!$T$49:$T$55</c:f>
              <c:numCache/>
            </c:numRef>
          </c:xVal>
          <c:yVal>
            <c:numRef>
              <c:f>Speedometer!$U$50:$U$56</c:f>
              <c:numCache/>
            </c:numRef>
          </c:yVal>
          <c:smooth val="1"/>
        </c:ser>
        <c:ser>
          <c:idx val="0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31"/>
          <c:order val="4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Speedometer!$V$38:$V$42</c:f>
              <c:numCache/>
            </c:numRef>
          </c:xVal>
          <c:yVal>
            <c:numRef>
              <c:f>Speedometer!$W$38:$W$42</c:f>
              <c:numCache/>
            </c:numRef>
          </c:yVal>
          <c:smooth val="1"/>
        </c:ser>
        <c:ser>
          <c:idx val="32"/>
          <c:order val="4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Speedometer!$X$38:$X$39</c:f>
              <c:numCache/>
            </c:numRef>
          </c:xVal>
          <c:yVal>
            <c:numRef>
              <c:f>Speedometer!$Y$38:$Y$46</c:f>
              <c:numCache/>
            </c:numRef>
          </c:yVal>
          <c:smooth val="1"/>
        </c:ser>
        <c:ser>
          <c:idx val="33"/>
          <c:order val="4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Speedometer!$Z$38:$Z$42</c:f>
              <c:numCache/>
            </c:numRef>
          </c:xVal>
          <c:yVal>
            <c:numRef>
              <c:f>Speedometer!$AA$38:$AA$42</c:f>
              <c:numCache/>
            </c:numRef>
          </c:yVal>
          <c:smooth val="1"/>
        </c:ser>
        <c:ser>
          <c:idx val="34"/>
          <c:order val="4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Speedometer!$AB$38:$AB$44</c:f>
              <c:numCache/>
            </c:numRef>
          </c:xVal>
          <c:yVal>
            <c:numRef>
              <c:f>Speedometer!$AC$38:$AC$44</c:f>
              <c:numCache/>
            </c:numRef>
          </c:yVal>
          <c:smooth val="1"/>
        </c:ser>
        <c:ser>
          <c:idx val="35"/>
          <c:order val="4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Speedometer!$AD$38:$AD$42</c:f>
              <c:numCache/>
            </c:numRef>
          </c:xVal>
          <c:yVal>
            <c:numRef>
              <c:f>Speedometer!$AE$38:$AE$42</c:f>
              <c:numCache/>
            </c:numRef>
          </c:yVal>
          <c:smooth val="1"/>
        </c:ser>
        <c:ser>
          <c:idx val="36"/>
          <c:order val="4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Speedometer!$AF$38:$AF$44</c:f>
              <c:numCache/>
            </c:numRef>
          </c:xVal>
          <c:yVal>
            <c:numRef>
              <c:f>Speedometer!$AG$38:$AG$44</c:f>
              <c:numCache/>
            </c:numRef>
          </c:yVal>
          <c:smooth val="1"/>
        </c:ser>
        <c:ser>
          <c:idx val="37"/>
          <c:order val="4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Speedometer!$AH$38:$AH$42</c:f>
              <c:numCache/>
            </c:numRef>
          </c:xVal>
          <c:yVal>
            <c:numRef>
              <c:f>Speedometer!$AI$38:$AI$42</c:f>
              <c:numCache/>
            </c:numRef>
          </c:yVal>
          <c:smooth val="1"/>
        </c:ser>
        <c:ser>
          <c:idx val="38"/>
          <c:order val="4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Speedometer!$AJ$38:$AJ$43</c:f>
              <c:numCache/>
            </c:numRef>
          </c:xVal>
          <c:yVal>
            <c:numRef>
              <c:f>Speedometer!$AK$38:$AK$43</c:f>
              <c:numCache/>
            </c:numRef>
          </c:yVal>
          <c:smooth val="1"/>
        </c:ser>
        <c:ser>
          <c:idx val="39"/>
          <c:order val="5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Speedometer!$AL$38:$AL$42</c:f>
              <c:numCache/>
            </c:numRef>
          </c:xVal>
          <c:yVal>
            <c:numRef>
              <c:f>Speedometer!$AM$38:$AM$42</c:f>
              <c:numCache/>
            </c:numRef>
          </c:yVal>
          <c:smooth val="1"/>
        </c:ser>
        <c:ser>
          <c:idx val="40"/>
          <c:order val="5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Speedometer!$AN$38:$AN$43</c:f>
              <c:numCache/>
            </c:numRef>
          </c:xVal>
          <c:yVal>
            <c:numRef>
              <c:f>Speedometer!$AO$38:$AO$43</c:f>
              <c:numCache/>
            </c:numRef>
          </c:yVal>
          <c:smooth val="1"/>
        </c:ser>
        <c:ser>
          <c:idx val="41"/>
          <c:order val="5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Speedometer!$AP$38:$AP$42</c:f>
              <c:numCache/>
            </c:numRef>
          </c:xVal>
          <c:yVal>
            <c:numRef>
              <c:f>Speedometer!$AQ$38:$AQ$42</c:f>
              <c:numCache/>
            </c:numRef>
          </c:yVal>
          <c:smooth val="1"/>
        </c:ser>
        <c:ser>
          <c:idx val="42"/>
          <c:order val="5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Speedometer!$AR$38:$AR$43</c:f>
              <c:numCache/>
            </c:numRef>
          </c:xVal>
          <c:yVal>
            <c:numRef>
              <c:f>Speedometer!$AS$38:$AS$43</c:f>
              <c:numCache/>
            </c:numRef>
          </c:yVal>
          <c:smooth val="1"/>
        </c:ser>
        <c:ser>
          <c:idx val="43"/>
          <c:order val="5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Speedometer!$AT$38:$AT$42</c:f>
              <c:numCache/>
            </c:numRef>
          </c:xVal>
          <c:yVal>
            <c:numRef>
              <c:f>Speedometer!$AU$38:$AU$42</c:f>
              <c:numCache/>
            </c:numRef>
          </c:yVal>
          <c:smooth val="1"/>
        </c:ser>
        <c:ser>
          <c:idx val="44"/>
          <c:order val="5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Speedometer!$AV$38:$AV$40</c:f>
              <c:numCache/>
            </c:numRef>
          </c:xVal>
          <c:yVal>
            <c:numRef>
              <c:f>Speedometer!$AW$38:$AW$40</c:f>
              <c:numCache/>
            </c:numRef>
          </c:yVal>
          <c:smooth val="1"/>
        </c:ser>
        <c:ser>
          <c:idx val="45"/>
          <c:order val="5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Speedometer!$AX$38:$AX$42</c:f>
              <c:numCache/>
            </c:numRef>
          </c:xVal>
          <c:yVal>
            <c:numRef>
              <c:f>Speedometer!$AY$38:$AY$42</c:f>
              <c:numCache/>
            </c:numRef>
          </c:yVal>
          <c:smooth val="1"/>
        </c:ser>
        <c:ser>
          <c:idx val="46"/>
          <c:order val="5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Speedometer!$AZ$38:$AZ$44</c:f>
              <c:numCache/>
            </c:numRef>
          </c:xVal>
          <c:yVal>
            <c:numRef>
              <c:f>Speedometer!$BA$38:$BA$44</c:f>
              <c:numCache/>
            </c:numRef>
          </c:yVal>
          <c:smooth val="1"/>
        </c:ser>
        <c:ser>
          <c:idx val="47"/>
          <c:order val="5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Speedometer!$BB$38:$BB$42</c:f>
              <c:numCache/>
            </c:numRef>
          </c:xVal>
          <c:yVal>
            <c:numRef>
              <c:f>Speedometer!$BC$38:$BC$42</c:f>
              <c:numCache/>
            </c:numRef>
          </c:yVal>
          <c:smooth val="1"/>
        </c:ser>
        <c:ser>
          <c:idx val="48"/>
          <c:order val="5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Speedometer!$BD$38:$BD$43</c:f>
              <c:numCache/>
            </c:numRef>
          </c:xVal>
          <c:yVal>
            <c:numRef>
              <c:f>Speedometer!$BE$38:$BE$43</c:f>
              <c:numCache/>
            </c:numRef>
          </c:yVal>
          <c:smooth val="1"/>
        </c:ser>
        <c:ser>
          <c:idx val="49"/>
          <c:order val="6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Speedometer!$BF$38:$BF$42</c:f>
              <c:numCache/>
            </c:numRef>
          </c:xVal>
          <c:yVal>
            <c:numRef>
              <c:f>Speedometer!$BG$38:$BG$42</c:f>
              <c:numCache/>
            </c:numRef>
          </c:yVal>
          <c:smooth val="1"/>
        </c:ser>
        <c:ser>
          <c:idx val="50"/>
          <c:order val="6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Speedometer!$BH$38:$BH$39</c:f>
              <c:numCache/>
            </c:numRef>
          </c:xVal>
          <c:yVal>
            <c:numRef>
              <c:f>Speedometer!$BI$38:$BI$39</c:f>
              <c:numCache/>
            </c:numRef>
          </c:yVal>
          <c:smooth val="1"/>
        </c:ser>
        <c:ser>
          <c:idx val="51"/>
          <c:order val="6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Speedometer!$BJ$38:$BJ$42</c:f>
              <c:numCache/>
            </c:numRef>
          </c:xVal>
          <c:yVal>
            <c:numRef>
              <c:f>Speedometer!$BK$38:$BK$42</c:f>
              <c:numCache/>
            </c:numRef>
          </c:yVal>
          <c:smooth val="1"/>
        </c:ser>
        <c:ser>
          <c:idx val="52"/>
          <c:order val="6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Speedometer!$BL$38:$BL$42</c:f>
              <c:numCache/>
            </c:numRef>
          </c:xVal>
          <c:yVal>
            <c:numRef>
              <c:f>Speedometer!$BM$38:$BM$42</c:f>
              <c:numCache/>
            </c:numRef>
          </c:yVal>
          <c:smooth val="1"/>
        </c:ser>
        <c:ser>
          <c:idx val="53"/>
          <c:order val="6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Speedometer!$BN$38:$BN$39</c:f>
              <c:numCache/>
            </c:numRef>
          </c:xVal>
          <c:yVal>
            <c:numRef>
              <c:f>Speedometer!$BO$38:$BO$39</c:f>
              <c:numCache/>
            </c:numRef>
          </c:yVal>
          <c:smooth val="1"/>
        </c:ser>
        <c:ser>
          <c:idx val="54"/>
          <c:order val="6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Speedometer!$BP$38:$BP$39</c:f>
              <c:numCache/>
            </c:numRef>
          </c:xVal>
          <c:yVal>
            <c:numRef>
              <c:f>Speedometer!$BQ$38:$BQ$39</c:f>
              <c:numCache/>
            </c:numRef>
          </c:yVal>
          <c:smooth val="1"/>
        </c:ser>
        <c:ser>
          <c:idx val="1"/>
          <c:order val="6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Speedometer!$BR$38:$BR$42</c:f>
              <c:numCache/>
            </c:numRef>
          </c:xVal>
          <c:yVal>
            <c:numRef>
              <c:f>Speedometer!$BS$38:$BS$42</c:f>
              <c:numCache/>
            </c:numRef>
          </c:yVal>
          <c:smooth val="1"/>
        </c:ser>
        <c:ser>
          <c:idx val="2"/>
          <c:order val="6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Speedometer!$BT$38:$BT$39</c:f>
              <c:numCache/>
            </c:numRef>
          </c:xVal>
          <c:yVal>
            <c:numRef>
              <c:f>Speedometer!$BU$38:$BU$39</c:f>
              <c:numCache/>
            </c:numRef>
          </c:yVal>
          <c:smooth val="1"/>
        </c:ser>
        <c:ser>
          <c:idx val="3"/>
          <c:order val="68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Speedometer!$BV$38:$BV$44</c:f>
              <c:numCache/>
            </c:numRef>
          </c:xVal>
          <c:yVal>
            <c:numRef>
              <c:f>Speedometer!$BW$38:$BW$44</c:f>
              <c:numCache/>
            </c:numRef>
          </c:yVal>
          <c:smooth val="1"/>
        </c:ser>
        <c:ser>
          <c:idx val="4"/>
          <c:order val="69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Speedometer!$BX$38:$BX$42</c:f>
              <c:numCache/>
            </c:numRef>
          </c:xVal>
          <c:yVal>
            <c:numRef>
              <c:f>Speedometer!$BY$38:$BY$42</c:f>
              <c:numCache/>
            </c:numRef>
          </c:yVal>
          <c:smooth val="1"/>
        </c:ser>
        <c:ser>
          <c:idx val="5"/>
          <c:order val="7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Speedometer!$BZ$38:$BZ$39</c:f>
              <c:numCache/>
            </c:numRef>
          </c:xVal>
          <c:yVal>
            <c:numRef>
              <c:f>Speedometer!$CA$38:$CA$39</c:f>
              <c:numCache/>
            </c:numRef>
          </c:yVal>
          <c:smooth val="1"/>
        </c:ser>
        <c:ser>
          <c:idx val="6"/>
          <c:order val="7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Speedometer!$CB$38:$CB$44</c:f>
              <c:numCache/>
            </c:numRef>
          </c:xVal>
          <c:yVal>
            <c:numRef>
              <c:f>Speedometer!$CC$38:$CC$44</c:f>
              <c:numCache/>
            </c:numRef>
          </c:yVal>
          <c:smooth val="1"/>
        </c:ser>
        <c:ser>
          <c:idx val="7"/>
          <c:order val="7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Speedometer!$CD$38:$CD$42</c:f>
              <c:numCache/>
            </c:numRef>
          </c:xVal>
          <c:yVal>
            <c:numRef>
              <c:f>Speedometer!$CE$38:$CE$42</c:f>
              <c:numCache/>
            </c:numRef>
          </c:yVal>
          <c:smooth val="1"/>
        </c:ser>
        <c:ser>
          <c:idx val="9"/>
          <c:order val="7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Speedometer!$CJ$38:$CJ$42</c:f>
              <c:numCache/>
            </c:numRef>
          </c:xVal>
          <c:yVal>
            <c:numRef>
              <c:f>Speedometer!$CK$38:$CK$46</c:f>
              <c:numCache/>
            </c:numRef>
          </c:yVal>
          <c:smooth val="1"/>
        </c:ser>
        <c:ser>
          <c:idx val="8"/>
          <c:order val="7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Speedometer!$CF$38:$CF$39</c:f>
              <c:numCache/>
            </c:numRef>
          </c:xVal>
          <c:yVal>
            <c:numRef>
              <c:f>Speedometer!$CG$38:$CG$39</c:f>
              <c:numCache/>
            </c:numRef>
          </c:yVal>
          <c:smooth val="1"/>
        </c:ser>
        <c:ser>
          <c:idx val="10"/>
          <c:order val="7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Speedometer!$CH$38:$CH$43</c:f>
              <c:numCache/>
            </c:numRef>
          </c:xVal>
          <c:yVal>
            <c:numRef>
              <c:f>Speedometer!$CI$38:$CI$43</c:f>
              <c:numCache/>
            </c:numRef>
          </c:yVal>
          <c:smooth val="1"/>
        </c:ser>
        <c:ser>
          <c:idx val="1"/>
          <c:order val="76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Speedometer!$F$36:$F$37</c:f>
              <c:numCache/>
            </c:numRef>
          </c:xVal>
          <c:yVal>
            <c:numRef>
              <c:f>Speedometer!$G$36:$G$37</c:f>
              <c:numCache/>
            </c:numRef>
          </c:yVal>
          <c:smooth val="1"/>
        </c:ser>
        <c:ser>
          <c:idx val="2"/>
          <c:order val="77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Speedometer!$F$38:$F$39</c:f>
              <c:numCache/>
            </c:numRef>
          </c:xVal>
          <c:yVal>
            <c:numRef>
              <c:f>Speedometer!$G$38:$G$39</c:f>
              <c:numCache/>
            </c:numRef>
          </c:yVal>
          <c:smooth val="1"/>
        </c:ser>
        <c:ser>
          <c:idx val="3"/>
          <c:order val="78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Speedometer!$F$40:$F$41</c:f>
              <c:numCache/>
            </c:numRef>
          </c:xVal>
          <c:yVal>
            <c:numRef>
              <c:f>Speedometer!$G$40:$G$41</c:f>
              <c:numCache/>
            </c:numRef>
          </c:yVal>
          <c:smooth val="1"/>
        </c:ser>
        <c:ser>
          <c:idx val="4"/>
          <c:order val="79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Speedometer!$F$42:$F$43</c:f>
              <c:numCache/>
            </c:numRef>
          </c:xVal>
          <c:yVal>
            <c:numRef>
              <c:f>Speedometer!$G$42:$G$43</c:f>
              <c:numCache/>
            </c:numRef>
          </c:yVal>
          <c:smooth val="1"/>
        </c:ser>
        <c:ser>
          <c:idx val="5"/>
          <c:order val="8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Speedometer!$F$44:$F$45</c:f>
              <c:numCache/>
            </c:numRef>
          </c:xVal>
          <c:yVal>
            <c:numRef>
              <c:f>Speedometer!$G$44:$G$45</c:f>
              <c:numCache/>
            </c:numRef>
          </c:yVal>
          <c:smooth val="1"/>
        </c:ser>
        <c:ser>
          <c:idx val="6"/>
          <c:order val="81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Speedometer!$F$46:$F$47</c:f>
              <c:numCache/>
            </c:numRef>
          </c:xVal>
          <c:yVal>
            <c:numRef>
              <c:f>Speedometer!$G$46:$G$47</c:f>
              <c:numCache/>
            </c:numRef>
          </c:yVal>
          <c:smooth val="1"/>
        </c:ser>
        <c:ser>
          <c:idx val="7"/>
          <c:order val="82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Speedometer!$F$48:$F$49</c:f>
              <c:numCache/>
            </c:numRef>
          </c:xVal>
          <c:yVal>
            <c:numRef>
              <c:f>Speedometer!$G$48:$G$49</c:f>
              <c:numCache/>
            </c:numRef>
          </c:yVal>
          <c:smooth val="1"/>
        </c:ser>
        <c:ser>
          <c:idx val="8"/>
          <c:order val="8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Speedometer!$F$50:$F$51</c:f>
              <c:numCache/>
            </c:numRef>
          </c:xVal>
          <c:yVal>
            <c:numRef>
              <c:f>Speedometer!$G$50:$G$51</c:f>
              <c:numCache/>
            </c:numRef>
          </c:yVal>
          <c:smooth val="1"/>
        </c:ser>
        <c:ser>
          <c:idx val="9"/>
          <c:order val="84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Speedometer!$F$52:$F$53</c:f>
              <c:numCache/>
            </c:numRef>
          </c:xVal>
          <c:yVal>
            <c:numRef>
              <c:f>Speedometer!$G$52:$G$53</c:f>
              <c:numCache/>
            </c:numRef>
          </c:yVal>
          <c:smooth val="1"/>
        </c:ser>
        <c:ser>
          <c:idx val="10"/>
          <c:order val="85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Speedometer!$F$54:$F$55</c:f>
              <c:numCache/>
            </c:numRef>
          </c:xVal>
          <c:yVal>
            <c:numRef>
              <c:f>Speedometer!$G$54:$G$55</c:f>
              <c:numCache/>
            </c:numRef>
          </c:yVal>
          <c:smooth val="1"/>
        </c:ser>
        <c:ser>
          <c:idx val="11"/>
          <c:order val="86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Speedometer!$F$56:$F$57</c:f>
              <c:numCache/>
            </c:numRef>
          </c:xVal>
          <c:yVal>
            <c:numRef>
              <c:f>Speedometer!$G$56:$G$57</c:f>
              <c:numCache/>
            </c:numRef>
          </c:yVal>
          <c:smooth val="1"/>
        </c:ser>
        <c:ser>
          <c:idx val="12"/>
          <c:order val="87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Speedometer!$F$58:$F$59</c:f>
              <c:numCache/>
            </c:numRef>
          </c:xVal>
          <c:yVal>
            <c:numRef>
              <c:f>Speedometer!$G$58:$G$59</c:f>
              <c:numCache/>
            </c:numRef>
          </c:yVal>
          <c:smooth val="1"/>
        </c:ser>
        <c:ser>
          <c:idx val="13"/>
          <c:order val="88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Speedometer!$F$60:$F$61</c:f>
              <c:numCache/>
            </c:numRef>
          </c:xVal>
          <c:yVal>
            <c:numRef>
              <c:f>Speedometer!$G$60:$G$61</c:f>
              <c:numCache/>
            </c:numRef>
          </c:yVal>
          <c:smooth val="1"/>
        </c:ser>
        <c:ser>
          <c:idx val="14"/>
          <c:order val="89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Speedometer!$F$62:$F$63</c:f>
              <c:numCache/>
            </c:numRef>
          </c:xVal>
          <c:yVal>
            <c:numRef>
              <c:f>Speedometer!$G$62:$G$63</c:f>
              <c:numCache/>
            </c:numRef>
          </c:yVal>
          <c:smooth val="1"/>
        </c:ser>
        <c:ser>
          <c:idx val="15"/>
          <c:order val="9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Speedometer!$F$34:$F$35</c:f>
              <c:numCache/>
            </c:numRef>
          </c:xVal>
          <c:yVal>
            <c:numRef>
              <c:f>Speedometer!$G$34:$G$35</c:f>
              <c:numCache/>
            </c:numRef>
          </c:yVal>
          <c:smooth val="1"/>
        </c:ser>
        <c:ser>
          <c:idx val="0"/>
          <c:order val="91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Speedometer!$I$34:$I$35</c:f>
              <c:numCache/>
            </c:numRef>
          </c:xVal>
          <c:yVal>
            <c:numRef>
              <c:f>Speedometer!$J$34:$J$35</c:f>
              <c:numCache/>
            </c:numRef>
          </c:yVal>
          <c:smooth val="1"/>
        </c:ser>
        <c:ser>
          <c:idx val="16"/>
          <c:order val="92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Speedometer!$I$36:$I$37</c:f>
              <c:numCache/>
            </c:numRef>
          </c:xVal>
          <c:yVal>
            <c:numRef>
              <c:f>Speedometer!$J$36:$J$37</c:f>
              <c:numCache/>
            </c:numRef>
          </c:yVal>
          <c:smooth val="1"/>
        </c:ser>
        <c:ser>
          <c:idx val="17"/>
          <c:order val="9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Speedometer!$I$38:$I$39</c:f>
              <c:numCache/>
            </c:numRef>
          </c:xVal>
          <c:yVal>
            <c:numRef>
              <c:f>Speedometer!$J$38:$J$39</c:f>
              <c:numCache/>
            </c:numRef>
          </c:yVal>
          <c:smooth val="1"/>
        </c:ser>
        <c:ser>
          <c:idx val="18"/>
          <c:order val="9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FF"/>
                </a:solidFill>
              </a:ln>
            </c:spPr>
            <c:marker>
              <c:symbol val="none"/>
            </c:marker>
          </c:dPt>
          <c:xVal>
            <c:numRef>
              <c:f>Speedometer!$I$40:$I$41</c:f>
              <c:numCache/>
            </c:numRef>
          </c:xVal>
          <c:yVal>
            <c:numRef>
              <c:f>Speedometer!$J$40:$J$41</c:f>
              <c:numCache/>
            </c:numRef>
          </c:yVal>
          <c:smooth val="1"/>
        </c:ser>
        <c:ser>
          <c:idx val="19"/>
          <c:order val="95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Speedometer!$I$42:$I$43</c:f>
              <c:numCache/>
            </c:numRef>
          </c:xVal>
          <c:yVal>
            <c:numRef>
              <c:f>Speedometer!$J$42:$J$43</c:f>
              <c:numCache/>
            </c:numRef>
          </c:yVal>
          <c:smooth val="1"/>
        </c:ser>
        <c:ser>
          <c:idx val="20"/>
          <c:order val="96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Speedometer!$I$44:$I$45</c:f>
              <c:numCache/>
            </c:numRef>
          </c:xVal>
          <c:yVal>
            <c:numRef>
              <c:f>Speedometer!$J$44:$J$45</c:f>
              <c:numCache/>
            </c:numRef>
          </c:yVal>
          <c:smooth val="1"/>
        </c:ser>
        <c:ser>
          <c:idx val="21"/>
          <c:order val="97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Speedometer!$I$46:$I$47</c:f>
              <c:numCache/>
            </c:numRef>
          </c:xVal>
          <c:yVal>
            <c:numRef>
              <c:f>Speedometer!$J$46:$J$47</c:f>
              <c:numCache/>
            </c:numRef>
          </c:yVal>
          <c:smooth val="1"/>
        </c:ser>
        <c:ser>
          <c:idx val="22"/>
          <c:order val="98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Speedometer!$I$48:$I$49</c:f>
              <c:numCache/>
            </c:numRef>
          </c:xVal>
          <c:yVal>
            <c:numRef>
              <c:f>Speedometer!$J$48:$J$49</c:f>
              <c:numCache/>
            </c:numRef>
          </c:yVal>
          <c:smooth val="1"/>
        </c:ser>
        <c:ser>
          <c:idx val="23"/>
          <c:order val="99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Speedometer!$I$50:$I$51</c:f>
              <c:numCache/>
            </c:numRef>
          </c:xVal>
          <c:yVal>
            <c:numRef>
              <c:f>Speedometer!$J$50:$J$51</c:f>
              <c:numCache/>
            </c:numRef>
          </c:yVal>
          <c:smooth val="1"/>
        </c:ser>
        <c:ser>
          <c:idx val="24"/>
          <c:order val="10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Speedometer!$I$52:$I$53</c:f>
              <c:numCache/>
            </c:numRef>
          </c:xVal>
          <c:yVal>
            <c:numRef>
              <c:f>Speedometer!$J$52:$J$53</c:f>
              <c:numCache/>
            </c:numRef>
          </c:yVal>
          <c:smooth val="1"/>
        </c:ser>
        <c:ser>
          <c:idx val="25"/>
          <c:order val="101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Speedometer!$I$54:$I$55</c:f>
              <c:numCache/>
            </c:numRef>
          </c:xVal>
          <c:yVal>
            <c:numRef>
              <c:f>Speedometer!$J$54:$J$55</c:f>
              <c:numCache/>
            </c:numRef>
          </c:yVal>
          <c:smooth val="1"/>
        </c:ser>
        <c:ser>
          <c:idx val="26"/>
          <c:order val="102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Speedometer!$I$56:$I$57</c:f>
              <c:numCache/>
            </c:numRef>
          </c:xVal>
          <c:yVal>
            <c:numRef>
              <c:f>Speedometer!$J$56:$J$57</c:f>
              <c:numCache/>
            </c:numRef>
          </c:yVal>
          <c:smooth val="1"/>
        </c:ser>
        <c:ser>
          <c:idx val="27"/>
          <c:order val="10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Speedometer!$I$58:$I$59</c:f>
              <c:numCache/>
            </c:numRef>
          </c:xVal>
          <c:yVal>
            <c:numRef>
              <c:f>Speedometer!$J$58:$J$59</c:f>
              <c:numCache/>
            </c:numRef>
          </c:yVal>
          <c:smooth val="1"/>
        </c:ser>
        <c:ser>
          <c:idx val="28"/>
          <c:order val="104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Speedometer!$I$60:$I$61</c:f>
              <c:numCache/>
            </c:numRef>
          </c:xVal>
          <c:yVal>
            <c:numRef>
              <c:f>Speedometer!$J$60:$J$61</c:f>
              <c:numCache/>
            </c:numRef>
          </c:yVal>
          <c:smooth val="1"/>
        </c:ser>
        <c:ser>
          <c:idx val="29"/>
          <c:order val="105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Speedometer!$L$34:$L$62</c:f>
              <c:numCache/>
            </c:numRef>
          </c:xVal>
          <c:yVal>
            <c:numRef>
              <c:f>Speedometer!$M$34:$M$62</c:f>
              <c:numCache/>
            </c:numRef>
          </c:yVal>
          <c:smooth val="1"/>
        </c:ser>
        <c:ser>
          <c:idx val="30"/>
          <c:order val="106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Speedometer!$N$34:$N$62</c:f>
              <c:numCache/>
            </c:numRef>
          </c:xVal>
          <c:yVal>
            <c:numRef>
              <c:f>Speedometer!$O$34:$O$62</c:f>
              <c:numCache/>
            </c:numRef>
          </c:yVal>
          <c:smooth val="1"/>
        </c:ser>
        <c:ser>
          <c:idx val="0"/>
          <c:order val="10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0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Speedometer!$N$8:$N$26</c:f>
              <c:numCache/>
            </c:numRef>
          </c:xVal>
          <c:yVal>
            <c:numRef>
              <c:f>Speedometer!$O$8:$O$26</c:f>
              <c:numCache/>
            </c:numRef>
          </c:yVal>
          <c:smooth val="1"/>
        </c:ser>
        <c:ser>
          <c:idx val="0"/>
          <c:order val="1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6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Speedometer!$T$49:$T$55</c:f>
              <c:numCache/>
            </c:numRef>
          </c:xVal>
          <c:yVal>
            <c:numRef>
              <c:f>Speedometer!$U$50:$U$56</c:f>
              <c:numCache/>
            </c:numRef>
          </c:yVal>
          <c:smooth val="1"/>
        </c:ser>
        <c:ser>
          <c:idx val="0"/>
          <c:order val="1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1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Speedometer!$C$32:$C$52</c:f>
              <c:numCache/>
            </c:numRef>
          </c:xVal>
          <c:yVal>
            <c:numRef>
              <c:f>Speedometer!$D$32:$D$52</c:f>
              <c:numCache/>
            </c:numRef>
          </c:yVal>
          <c:smooth val="1"/>
        </c:ser>
        <c:ser>
          <c:idx val="0"/>
          <c:order val="1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Speedometer!$C$53</c:f>
              <c:numCache/>
            </c:numRef>
          </c:xVal>
          <c:yVal>
            <c:numRef>
              <c:f>Speedometer!$D$53</c:f>
              <c:numCache/>
            </c:numRef>
          </c:yVal>
          <c:smooth val="1"/>
        </c:ser>
        <c:ser>
          <c:idx val="0"/>
          <c:order val="1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Speedometer!$C$54</c:f>
              <c:numCache/>
            </c:numRef>
          </c:xVal>
          <c:yVal>
            <c:numRef>
              <c:f>Speedometer!$D$54</c:f>
              <c:numCache/>
            </c:numRef>
          </c:yVal>
          <c:smooth val="1"/>
        </c:ser>
        <c:ser>
          <c:idx val="0"/>
          <c:order val="1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ser>
          <c:idx val="0"/>
          <c:order val="1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Speedometer!$I$276:$I$277</c:f>
              <c:numCache/>
            </c:numRef>
          </c:xVal>
          <c:yVal>
            <c:numRef>
              <c:f>Speedometer!$J$276:$J$277</c:f>
              <c:numCache/>
            </c:numRef>
          </c:yVal>
          <c:smooth val="1"/>
        </c:ser>
        <c:axId val="39035500"/>
        <c:axId val="15775181"/>
      </c:scatterChart>
      <c:valAx>
        <c:axId val="39035500"/>
        <c:scaling>
          <c:orientation val="minMax"/>
          <c:max val="18"/>
          <c:min val="-18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crossBetween val="midCat"/>
        <c:dispUnits/>
      </c:valAx>
      <c:valAx>
        <c:axId val="15775181"/>
        <c:scaling>
          <c:orientation val="minMax"/>
          <c:max val="18"/>
          <c:min val="-9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 val="autoZero"/>
        <c:crossBetween val="midCat"/>
        <c:dispUnits/>
      </c:valAx>
      <c:spPr>
        <a:gradFill rotWithShape="1">
          <a:gsLst>
            <a:gs pos="0">
              <a:srgbClr val="000080"/>
            </a:gs>
            <a:gs pos="100000">
              <a:srgbClr val="00003B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0000"/>
    </a:solidFill>
    <a:ln w="3175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2"/>
          <c:y val="0.00225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Numbers!$F$36:$F$37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Numbers!$G$36:$G$37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Numbers!$F$38:$F$39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Numbers!$G$38:$G$39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Numbers!$F$40:$F$41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Numbers!$G$40:$G$41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Numbers!$F$42:$F$43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Numbers!$G$42:$G$43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Numbers!$F$44:$F$45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Numbers!$G$44:$G$45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Numbers!$F$46:$F$47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Numbers!$G$46:$G$47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Numbers!$F$48:$F$49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Numbers!$G$48:$G$49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Numbers!$F$50:$F$51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Numbers!$G$50:$G$51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Numbers!$F$52:$F$53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Numbers!$G$52:$G$53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Numbers!$F$54:$F$55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Numbers!$G$54:$G$55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Numbers!$F$56:$F$57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Numbers!$G$56:$G$57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Numbers!$F$58:$F$59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Numbers!$G$58:$G$59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Numbers!$F$60:$F$61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Numbers!$G$60:$G$61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Numbers!$F$62:$F$63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Numbers!$G$62:$G$63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Numbers!$F$34:$F$35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Numbers!$G$34:$G$35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Numbers!$I$34:$I$35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Numbers!$J$34:$J$35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Numbers!$I$36:$I$37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Numbers!$J$36:$J$37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Numbers!$J$38:$J$39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Numbers!$I$40:$I$41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Numbers!$J$40:$J$41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Numbers!$I$42:$I$43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Numbers!$J$42:$J$43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2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Numbers!$I$44:$I$45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Numbers!$J$44:$J$45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1"/>
          <c:order val="2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Numbers!$I$46:$I$47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Numbers!$J$46:$J$47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Numbers!$I$48:$I$49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Numbers!$J$48:$J$49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Numbers!$I$50:$I$51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Numbers!$J$50:$J$51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4"/>
          <c:order val="2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Numbers!$I$52:$I$53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Numbers!$J$52:$J$53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5"/>
          <c:order val="2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Numbers!$I$54:$I$55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Numbers!$J$54:$J$55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6"/>
          <c:order val="2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Numbers!$I$56:$I$57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Numbers!$J$56:$J$57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2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Numbers!$I$58:$I$59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Numbers!$J$58:$J$59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8"/>
          <c:order val="2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Numbers!$I$60:$I$61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Numbers!$J$60:$J$61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9"/>
          <c:order val="2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Numbers!$L$34:$L$62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Numbers!$M$34:$M$62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Numbers!$N$34:$N$62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Numbers!$O$34:$O$62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Numbers!$J$8:$J$26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Numbers!$K$8:$K$26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Numbers!$L$8:$L$26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Numbers!$M$8:$M$26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Numbers!$T$50:$T$56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Numbers!$U$50:$U$56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9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Numbers!$C$32:$C$52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Numbers!$D$32:$D$52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Numbers!$C$53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Numbers!$D$53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8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Numbers!$C$54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Numbers!$D$54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8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7758902"/>
        <c:axId val="2721255"/>
      </c:scatterChart>
      <c:valAx>
        <c:axId val="7758902"/>
        <c:scaling>
          <c:orientation val="minMax"/>
          <c:max val="15"/>
          <c:min val="-15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crossBetween val="midCat"/>
        <c:dispUnits/>
      </c:valAx>
      <c:valAx>
        <c:axId val="2721255"/>
        <c:scaling>
          <c:orientation val="minMax"/>
          <c:max val="15"/>
          <c:min val="-1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crossBetween val="midCat"/>
        <c:dispUnits/>
      </c:valAx>
      <c:spPr>
        <a:gradFill rotWithShape="1">
          <a:gsLst>
            <a:gs pos="0">
              <a:srgbClr val="0033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000000"/>
        </a:gs>
      </a:gsLst>
      <a:path path="rect">
        <a:fillToRect l="50000" t="50000" r="50000" b="50000"/>
      </a:path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Numbers!$V$50:$V$56</c:f>
              <c:numCache>
                <c:ptCount val="7"/>
                <c:pt idx="0">
                  <c:v>-0.25</c:v>
                </c:pt>
                <c:pt idx="1">
                  <c:v>0.25</c:v>
                </c:pt>
                <c:pt idx="2">
                  <c:v>0.25</c:v>
                </c:pt>
                <c:pt idx="3">
                  <c:v>-0.25</c:v>
                </c:pt>
                <c:pt idx="4">
                  <c:v>-0.25</c:v>
                </c:pt>
              </c:numCache>
            </c:numRef>
          </c:xVal>
          <c:yVal>
            <c:numRef>
              <c:f>Numbers!$W$50:$W$56</c:f>
              <c:numCache>
                <c:ptCount val="7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-0.5</c:v>
                </c:pt>
              </c:numCache>
            </c:numRef>
          </c:yVal>
          <c:smooth val="1"/>
        </c:ser>
        <c:axId val="24491296"/>
        <c:axId val="19095073"/>
      </c:scatterChart>
      <c:valAx>
        <c:axId val="24491296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19095073"/>
        <c:crosses val="autoZero"/>
        <c:crossBetween val="midCat"/>
        <c:dispUnits/>
      </c:valAx>
      <c:valAx>
        <c:axId val="19095073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91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0.9817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Numbers!$F$36:$F$37</c:f>
              <c:numCache>
                <c:ptCount val="2"/>
                <c:pt idx="0">
                  <c:v>-13.69406641027328</c:v>
                </c:pt>
                <c:pt idx="1">
                  <c:v>-11.248697408438765</c:v>
                </c:pt>
              </c:numCache>
            </c:numRef>
          </c:xVal>
          <c:yVal>
            <c:numRef>
              <c:f>Numbers!$G$36:$G$37</c:f>
              <c:numCache>
                <c:ptCount val="2"/>
                <c:pt idx="0">
                  <c:v>-2.9107636714486267</c:v>
                </c:pt>
                <c:pt idx="1">
                  <c:v>-2.3909844444042294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Numbers!$F$38:$F$39</c:f>
              <c:numCache>
                <c:ptCount val="2"/>
                <c:pt idx="0">
                  <c:v>-13.946725773284438</c:v>
                </c:pt>
                <c:pt idx="1">
                  <c:v>-11.456239028055073</c:v>
                </c:pt>
              </c:numCache>
            </c:numRef>
          </c:xVal>
          <c:yVal>
            <c:numRef>
              <c:f>Numbers!$G$38:$G$39</c:f>
              <c:numCache>
                <c:ptCount val="2"/>
                <c:pt idx="0">
                  <c:v>1.220180398467221</c:v>
                </c:pt>
                <c:pt idx="1">
                  <c:v>1.0022910415980744</c:v>
                </c:pt>
              </c:numCache>
            </c:numRef>
          </c:yVal>
          <c:smooth val="1"/>
        </c:ser>
        <c:ser>
          <c:idx val="3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Numbers!$F$40:$F$41</c:f>
              <c:numCache>
                <c:ptCount val="2"/>
                <c:pt idx="0">
                  <c:v>-12.980573963935022</c:v>
                </c:pt>
                <c:pt idx="1">
                  <c:v>-10.662614327518055</c:v>
                </c:pt>
              </c:numCache>
            </c:numRef>
          </c:xVal>
          <c:yVal>
            <c:numRef>
              <c:f>Numbers!$G$40:$G$41</c:f>
              <c:numCache>
                <c:ptCount val="2"/>
                <c:pt idx="0">
                  <c:v>5.244492307822771</c:v>
                </c:pt>
                <c:pt idx="1">
                  <c:v>4.307975824282991</c:v>
                </c:pt>
              </c:numCache>
            </c:numRef>
          </c:yVal>
          <c:smooth val="1"/>
        </c:ser>
        <c:ser>
          <c:idx val="4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Numbers!$F$42:$F$43</c:f>
              <c:numCache>
                <c:ptCount val="2"/>
                <c:pt idx="0">
                  <c:v>-10.880043460397589</c:v>
                </c:pt>
                <c:pt idx="1">
                  <c:v>-8.937178556755162</c:v>
                </c:pt>
              </c:numCache>
            </c:numRef>
          </c:xVal>
          <c:yVal>
            <c:numRef>
              <c:f>Numbers!$G$42:$G$43</c:f>
              <c:numCache>
                <c:ptCount val="2"/>
                <c:pt idx="0">
                  <c:v>8.810485474697728</c:v>
                </c:pt>
                <c:pt idx="1">
                  <c:v>7.237184497073134</c:v>
                </c:pt>
              </c:numCache>
            </c:numRef>
          </c:yVal>
          <c:smooth val="1"/>
        </c:ser>
        <c:ser>
          <c:idx val="5"/>
          <c:order val="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Numbers!$F$44:$F$45</c:f>
              <c:numCache>
                <c:ptCount val="2"/>
                <c:pt idx="0">
                  <c:v>-7.828700648590454</c:v>
                </c:pt>
                <c:pt idx="1">
                  <c:v>-6.4307183899135865</c:v>
                </c:pt>
              </c:numCache>
            </c:numRef>
          </c:xVal>
          <c:yVal>
            <c:numRef>
              <c:f>Numbers!$G$44:$G$45</c:f>
              <c:numCache>
                <c:ptCount val="2"/>
                <c:pt idx="0">
                  <c:v>11.606526015770584</c:v>
                </c:pt>
                <c:pt idx="1">
                  <c:v>9.53393208438298</c:v>
                </c:pt>
              </c:numCache>
            </c:numRef>
          </c:yVal>
          <c:smooth val="1"/>
        </c:ser>
        <c:ser>
          <c:idx val="6"/>
          <c:order val="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Numbers!$F$46:$F$47</c:f>
              <c:numCache>
                <c:ptCount val="2"/>
                <c:pt idx="0">
                  <c:v>-4.093203866118313</c:v>
                </c:pt>
                <c:pt idx="1">
                  <c:v>-3.3622746043114717</c:v>
                </c:pt>
              </c:numCache>
            </c:numRef>
          </c:xVal>
          <c:yVal>
            <c:numRef>
              <c:f>Numbers!$G$46:$G$47</c:f>
              <c:numCache>
                <c:ptCount val="2"/>
                <c:pt idx="0">
                  <c:v>13.388266583482498</c:v>
                </c:pt>
                <c:pt idx="1">
                  <c:v>10.997504693574909</c:v>
                </c:pt>
              </c:numCache>
            </c:numRef>
          </c:yVal>
          <c:smooth val="1"/>
        </c:ser>
        <c:ser>
          <c:idx val="7"/>
          <c:order val="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Numbers!$F$48:$F$49</c:f>
              <c:numCache>
                <c:ptCount val="2"/>
                <c:pt idx="0">
                  <c:v>8.57603918436034E-16</c:v>
                </c:pt>
                <c:pt idx="1">
                  <c:v>7.044603615724565E-16</c:v>
                </c:pt>
              </c:numCache>
            </c:numRef>
          </c:xVal>
          <c:yVal>
            <c:numRef>
              <c:f>Numbers!$G$48:$G$49</c:f>
              <c:numCache>
                <c:ptCount val="2"/>
                <c:pt idx="0">
                  <c:v>14</c:v>
                </c:pt>
                <c:pt idx="1">
                  <c:v>11.5</c:v>
                </c:pt>
              </c:numCache>
            </c:numRef>
          </c:yVal>
          <c:smooth val="1"/>
        </c:ser>
        <c:ser>
          <c:idx val="8"/>
          <c:order val="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Numbers!$F$50:$F$51</c:f>
              <c:numCache>
                <c:ptCount val="2"/>
                <c:pt idx="0">
                  <c:v>4.093203866118315</c:v>
                </c:pt>
                <c:pt idx="1">
                  <c:v>3.362274604311473</c:v>
                </c:pt>
              </c:numCache>
            </c:numRef>
          </c:xVal>
          <c:yVal>
            <c:numRef>
              <c:f>Numbers!$G$50:$G$51</c:f>
              <c:numCache>
                <c:ptCount val="2"/>
                <c:pt idx="0">
                  <c:v>13.388266583482496</c:v>
                </c:pt>
                <c:pt idx="1">
                  <c:v>10.997504693574907</c:v>
                </c:pt>
              </c:numCache>
            </c:numRef>
          </c:yVal>
          <c:smooth val="1"/>
        </c:ser>
        <c:ser>
          <c:idx val="9"/>
          <c:order val="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Numbers!$F$52:$F$53</c:f>
              <c:numCache>
                <c:ptCount val="2"/>
                <c:pt idx="0">
                  <c:v>7.828700648590456</c:v>
                </c:pt>
                <c:pt idx="1">
                  <c:v>6.430718389913588</c:v>
                </c:pt>
              </c:numCache>
            </c:numRef>
          </c:xVal>
          <c:yVal>
            <c:numRef>
              <c:f>Numbers!$G$52:$G$53</c:f>
              <c:numCache>
                <c:ptCount val="2"/>
                <c:pt idx="0">
                  <c:v>11.606526015770584</c:v>
                </c:pt>
                <c:pt idx="1">
                  <c:v>9.53393208438298</c:v>
                </c:pt>
              </c:numCache>
            </c:numRef>
          </c:yVal>
          <c:smooth val="1"/>
        </c:ser>
        <c:ser>
          <c:idx val="10"/>
          <c:order val="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Numbers!$F$54:$F$55</c:f>
              <c:numCache>
                <c:ptCount val="2"/>
                <c:pt idx="0">
                  <c:v>10.880043460397593</c:v>
                </c:pt>
                <c:pt idx="1">
                  <c:v>8.937178556755166</c:v>
                </c:pt>
              </c:numCache>
            </c:numRef>
          </c:xVal>
          <c:yVal>
            <c:numRef>
              <c:f>Numbers!$G$54:$G$55</c:f>
              <c:numCache>
                <c:ptCount val="2"/>
                <c:pt idx="0">
                  <c:v>8.810485474697723</c:v>
                </c:pt>
                <c:pt idx="1">
                  <c:v>7.23718449707313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Numbers!$F$56:$F$57</c:f>
              <c:numCache>
                <c:ptCount val="2"/>
                <c:pt idx="0">
                  <c:v>12.980573963935024</c:v>
                </c:pt>
                <c:pt idx="1">
                  <c:v>10.662614327518055</c:v>
                </c:pt>
              </c:numCache>
            </c:numRef>
          </c:xVal>
          <c:yVal>
            <c:numRef>
              <c:f>Numbers!$G$56:$G$57</c:f>
              <c:numCache>
                <c:ptCount val="2"/>
                <c:pt idx="0">
                  <c:v>5.244492307822768</c:v>
                </c:pt>
                <c:pt idx="1">
                  <c:v>4.307975824282988</c:v>
                </c:pt>
              </c:numCache>
            </c:numRef>
          </c:yVal>
          <c:smooth val="1"/>
        </c:ser>
        <c:ser>
          <c:idx val="12"/>
          <c:order val="1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Numbers!$F$58:$F$59</c:f>
              <c:numCache>
                <c:ptCount val="2"/>
                <c:pt idx="0">
                  <c:v>13.946725773284438</c:v>
                </c:pt>
                <c:pt idx="1">
                  <c:v>11.456239028055073</c:v>
                </c:pt>
              </c:numCache>
            </c:numRef>
          </c:xVal>
          <c:yVal>
            <c:numRef>
              <c:f>Numbers!$G$58:$G$59</c:f>
              <c:numCache>
                <c:ptCount val="2"/>
                <c:pt idx="0">
                  <c:v>1.2201803984672144</c:v>
                </c:pt>
                <c:pt idx="1">
                  <c:v>1.0022910415980688</c:v>
                </c:pt>
              </c:numCache>
            </c:numRef>
          </c:yVal>
          <c:smooth val="1"/>
        </c:ser>
        <c:ser>
          <c:idx val="13"/>
          <c:order val="1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Numbers!$F$60:$F$61</c:f>
              <c:numCache>
                <c:ptCount val="2"/>
                <c:pt idx="0">
                  <c:v>13.69406641027328</c:v>
                </c:pt>
                <c:pt idx="1">
                  <c:v>11.248697408438765</c:v>
                </c:pt>
              </c:numCache>
            </c:numRef>
          </c:xVal>
          <c:yVal>
            <c:numRef>
              <c:f>Numbers!$G$60:$G$61</c:f>
              <c:numCache>
                <c:ptCount val="2"/>
                <c:pt idx="0">
                  <c:v>-2.9107636714486302</c:v>
                </c:pt>
                <c:pt idx="1">
                  <c:v>-2.390984444404232</c:v>
                </c:pt>
              </c:numCache>
            </c:numRef>
          </c:yVal>
          <c:smooth val="1"/>
        </c:ser>
        <c:ser>
          <c:idx val="14"/>
          <c:order val="1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Numbers!$F$62:$F$63</c:f>
              <c:numCache>
                <c:ptCount val="2"/>
                <c:pt idx="0">
                  <c:v>12.24467589995154</c:v>
                </c:pt>
                <c:pt idx="1">
                  <c:v>10.05812663210305</c:v>
                </c:pt>
              </c:numCache>
            </c:numRef>
          </c:xVal>
          <c:yVal>
            <c:numRef>
              <c:f>Numbers!$G$62:$G$63</c:f>
              <c:numCache>
                <c:ptCount val="2"/>
                <c:pt idx="0">
                  <c:v>-6.7873346834487185</c:v>
                </c:pt>
                <c:pt idx="1">
                  <c:v>-5.575310632832876</c:v>
                </c:pt>
              </c:numCache>
            </c:numRef>
          </c:yVal>
          <c:smooth val="1"/>
        </c:ser>
        <c:ser>
          <c:idx val="15"/>
          <c:order val="1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Numbers!$F$34:$F$35</c:f>
              <c:numCache>
                <c:ptCount val="2"/>
                <c:pt idx="0">
                  <c:v>-12.244675899951542</c:v>
                </c:pt>
                <c:pt idx="1">
                  <c:v>-10.058126632103052</c:v>
                </c:pt>
              </c:numCache>
            </c:numRef>
          </c:xVal>
          <c:yVal>
            <c:numRef>
              <c:f>Numbers!$G$34:$G$35</c:f>
              <c:numCache>
                <c:ptCount val="2"/>
                <c:pt idx="0">
                  <c:v>-6.787334683448718</c:v>
                </c:pt>
                <c:pt idx="1">
                  <c:v>-5.575310632832875</c:v>
                </c:pt>
              </c:numCache>
            </c:numRef>
          </c:yVal>
          <c:smooth val="1"/>
        </c:ser>
        <c:ser>
          <c:idx val="0"/>
          <c:order val="1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Numbers!$I$34:$I$35</c:f>
              <c:numCache>
                <c:ptCount val="2"/>
                <c:pt idx="0">
                  <c:v>-13.113410649477567</c:v>
                </c:pt>
                <c:pt idx="1">
                  <c:v>-11.89573680345465</c:v>
                </c:pt>
              </c:numCache>
            </c:numRef>
          </c:xVal>
          <c:yVal>
            <c:numRef>
              <c:f>Numbers!$J$34:$J$35</c:f>
              <c:numCache>
                <c:ptCount val="2"/>
                <c:pt idx="0">
                  <c:v>-4.902903337632542</c:v>
                </c:pt>
                <c:pt idx="1">
                  <c:v>-4.447633741995234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Numbers!$I$36:$I$37</c:f>
              <c:numCache>
                <c:ptCount val="2"/>
                <c:pt idx="0">
                  <c:v>-13.973887177906137</c:v>
                </c:pt>
                <c:pt idx="1">
                  <c:v>-12.67631193995771</c:v>
                </c:pt>
              </c:numCache>
            </c:numRef>
          </c:xVal>
          <c:yVal>
            <c:numRef>
              <c:f>Numbers!$J$36:$J$37</c:f>
              <c:numCache>
                <c:ptCount val="2"/>
                <c:pt idx="0">
                  <c:v>-0.8546795534879972</c:v>
                </c:pt>
                <c:pt idx="1">
                  <c:v>-0.7753164520926831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Numbers!$I$38:$I$39</c:f>
              <c:numCache>
                <c:ptCount val="2"/>
                <c:pt idx="0">
                  <c:v>-13.613178885567471</c:v>
                </c:pt>
                <c:pt idx="1">
                  <c:v>-12.349097989050492</c:v>
                </c:pt>
              </c:numCache>
            </c:numRef>
          </c:xVal>
          <c:yVal>
            <c:numRef>
              <c:f>Numbers!$J$38:$J$39</c:f>
              <c:numCache>
                <c:ptCount val="2"/>
                <c:pt idx="0">
                  <c:v>3.2682350939826774</c:v>
                </c:pt>
                <c:pt idx="1">
                  <c:v>2.96475612097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Numbers!$I$40:$I$41</c:f>
              <c:numCache>
                <c:ptCount val="2"/>
                <c:pt idx="0">
                  <c:v>-12.062808246181358</c:v>
                </c:pt>
                <c:pt idx="1">
                  <c:v>-10.942690337607374</c:v>
                </c:pt>
              </c:numCache>
            </c:numRef>
          </c:xVal>
          <c:yVal>
            <c:numRef>
              <c:f>Numbers!$J$40:$J$41</c:f>
              <c:numCache>
                <c:ptCount val="2"/>
                <c:pt idx="0">
                  <c:v>7.105537081449862</c:v>
                </c:pt>
                <c:pt idx="1">
                  <c:v>6.445737209600946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Numbers!$I$42:$I$43</c:f>
              <c:numCache>
                <c:ptCount val="2"/>
                <c:pt idx="0">
                  <c:v>-9.458262906619243</c:v>
                </c:pt>
                <c:pt idx="1">
                  <c:v>-8.579995636718884</c:v>
                </c:pt>
              </c:numCache>
            </c:numRef>
          </c:xVal>
          <c:yVal>
            <c:numRef>
              <c:f>Numbers!$J$42:$J$43</c:f>
              <c:numCache>
                <c:ptCount val="2"/>
                <c:pt idx="0">
                  <c:v>10.321882715341737</c:v>
                </c:pt>
                <c:pt idx="1">
                  <c:v>9.363422177488575</c:v>
                </c:pt>
              </c:numCache>
            </c:numRef>
          </c:yVal>
          <c:smooth val="1"/>
        </c:ser>
        <c:ser>
          <c:idx val="20"/>
          <c:order val="2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Numbers!$I$44:$I$45</c:f>
              <c:numCache>
                <c:ptCount val="2"/>
                <c:pt idx="0">
                  <c:v>-6.027155355316135</c:v>
                </c:pt>
                <c:pt idx="1">
                  <c:v>-5.467490929465351</c:v>
                </c:pt>
              </c:numCache>
            </c:numRef>
          </c:xVal>
          <c:yVal>
            <c:numRef>
              <c:f>Numbers!$J$44:$J$45</c:f>
              <c:numCache>
                <c:ptCount val="2"/>
                <c:pt idx="0">
                  <c:v>12.636193980898048</c:v>
                </c:pt>
                <c:pt idx="1">
                  <c:v>11.462833111243228</c:v>
                </c:pt>
              </c:numCache>
            </c:numRef>
          </c:yVal>
          <c:smooth val="1"/>
        </c:ser>
        <c:ser>
          <c:idx val="21"/>
          <c:order val="2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Numbers!$I$46:$I$47</c:f>
              <c:numCache>
                <c:ptCount val="2"/>
                <c:pt idx="0">
                  <c:v>-2.069331755814546</c:v>
                </c:pt>
                <c:pt idx="1">
                  <c:v>-1.8771795213460525</c:v>
                </c:pt>
              </c:numCache>
            </c:numRef>
          </c:xVal>
          <c:yVal>
            <c:numRef>
              <c:f>Numbers!$J$46:$J$47</c:f>
              <c:numCache>
                <c:ptCount val="2"/>
                <c:pt idx="0">
                  <c:v>13.846222087066835</c:v>
                </c:pt>
                <c:pt idx="1">
                  <c:v>12.560501464696342</c:v>
                </c:pt>
              </c:numCache>
            </c:numRef>
          </c:yVal>
          <c:smooth val="1"/>
        </c:ser>
        <c:ser>
          <c:idx val="22"/>
          <c:order val="2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Numbers!$I$48:$I$49</c:f>
              <c:numCache>
                <c:ptCount val="2"/>
                <c:pt idx="0">
                  <c:v>2.0693317558145505</c:v>
                </c:pt>
                <c:pt idx="1">
                  <c:v>1.8771795213460567</c:v>
                </c:pt>
              </c:numCache>
            </c:numRef>
          </c:xVal>
          <c:yVal>
            <c:numRef>
              <c:f>Numbers!$J$48:$J$49</c:f>
              <c:numCache>
                <c:ptCount val="2"/>
                <c:pt idx="0">
                  <c:v>13.846222087066835</c:v>
                </c:pt>
                <c:pt idx="1">
                  <c:v>12.560501464696342</c:v>
                </c:pt>
              </c:numCache>
            </c:numRef>
          </c:yVal>
          <c:smooth val="1"/>
        </c:ser>
        <c:ser>
          <c:idx val="23"/>
          <c:order val="2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Numbers!$I$50:$I$51</c:f>
              <c:numCache>
                <c:ptCount val="2"/>
                <c:pt idx="0">
                  <c:v>6.0271553553161334</c:v>
                </c:pt>
                <c:pt idx="1">
                  <c:v>5.46749092946535</c:v>
                </c:pt>
              </c:numCache>
            </c:numRef>
          </c:xVal>
          <c:yVal>
            <c:numRef>
              <c:f>Numbers!$J$50:$J$51</c:f>
              <c:numCache>
                <c:ptCount val="2"/>
                <c:pt idx="0">
                  <c:v>12.636193980898048</c:v>
                </c:pt>
                <c:pt idx="1">
                  <c:v>11.462833111243228</c:v>
                </c:pt>
              </c:numCache>
            </c:numRef>
          </c:yVal>
          <c:smooth val="1"/>
        </c:ser>
        <c:ser>
          <c:idx val="24"/>
          <c:order val="2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Numbers!$I$52:$I$53</c:f>
              <c:numCache>
                <c:ptCount val="2"/>
                <c:pt idx="0">
                  <c:v>9.458262906619243</c:v>
                </c:pt>
                <c:pt idx="1">
                  <c:v>8.579995636718884</c:v>
                </c:pt>
              </c:numCache>
            </c:numRef>
          </c:xVal>
          <c:yVal>
            <c:numRef>
              <c:f>Numbers!$J$52:$J$53</c:f>
              <c:numCache>
                <c:ptCount val="2"/>
                <c:pt idx="0">
                  <c:v>10.321882715341737</c:v>
                </c:pt>
                <c:pt idx="1">
                  <c:v>9.363422177488575</c:v>
                </c:pt>
              </c:numCache>
            </c:numRef>
          </c:yVal>
          <c:smooth val="1"/>
        </c:ser>
        <c:ser>
          <c:idx val="25"/>
          <c:order val="25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Numbers!$I$54:$I$55</c:f>
              <c:numCache>
                <c:ptCount val="2"/>
                <c:pt idx="0">
                  <c:v>12.062808246181362</c:v>
                </c:pt>
                <c:pt idx="1">
                  <c:v>10.942690337607377</c:v>
                </c:pt>
              </c:numCache>
            </c:numRef>
          </c:xVal>
          <c:yVal>
            <c:numRef>
              <c:f>Numbers!$J$54:$J$55</c:f>
              <c:numCache>
                <c:ptCount val="2"/>
                <c:pt idx="0">
                  <c:v>7.1055370814498575</c:v>
                </c:pt>
                <c:pt idx="1">
                  <c:v>6.445737209600941</c:v>
                </c:pt>
              </c:numCache>
            </c:numRef>
          </c:yVal>
          <c:smooth val="1"/>
        </c:ser>
        <c:ser>
          <c:idx val="26"/>
          <c:order val="26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Numbers!$I$56:$I$57</c:f>
              <c:numCache>
                <c:ptCount val="2"/>
                <c:pt idx="0">
                  <c:v>13.613178885567471</c:v>
                </c:pt>
                <c:pt idx="1">
                  <c:v>12.349097989050492</c:v>
                </c:pt>
              </c:numCache>
            </c:numRef>
          </c:xVal>
          <c:yVal>
            <c:numRef>
              <c:f>Numbers!$J$56:$J$57</c:f>
              <c:numCache>
                <c:ptCount val="2"/>
                <c:pt idx="0">
                  <c:v>3.2682350939826756</c:v>
                </c:pt>
                <c:pt idx="1">
                  <c:v>2.9647561209699984</c:v>
                </c:pt>
              </c:numCache>
            </c:numRef>
          </c:yVal>
          <c:smooth val="1"/>
        </c:ser>
        <c:ser>
          <c:idx val="27"/>
          <c:order val="27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Numbers!$I$58:$I$59</c:f>
              <c:numCache>
                <c:ptCount val="2"/>
                <c:pt idx="0">
                  <c:v>13.973887177906137</c:v>
                </c:pt>
                <c:pt idx="1">
                  <c:v>12.67631193995771</c:v>
                </c:pt>
              </c:numCache>
            </c:numRef>
          </c:xVal>
          <c:yVal>
            <c:numRef>
              <c:f>Numbers!$J$58:$J$59</c:f>
              <c:numCache>
                <c:ptCount val="2"/>
                <c:pt idx="0">
                  <c:v>-0.8546795534879962</c:v>
                </c:pt>
                <c:pt idx="1">
                  <c:v>-0.7753164520926823</c:v>
                </c:pt>
              </c:numCache>
            </c:numRef>
          </c:yVal>
          <c:smooth val="1"/>
        </c:ser>
        <c:ser>
          <c:idx val="28"/>
          <c:order val="28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Numbers!$I$60:$I$61</c:f>
              <c:numCache>
                <c:ptCount val="2"/>
                <c:pt idx="0">
                  <c:v>13.113410649477567</c:v>
                </c:pt>
                <c:pt idx="1">
                  <c:v>11.89573680345465</c:v>
                </c:pt>
              </c:numCache>
            </c:numRef>
          </c:xVal>
          <c:yVal>
            <c:numRef>
              <c:f>Numbers!$J$60:$J$61</c:f>
              <c:numCache>
                <c:ptCount val="2"/>
                <c:pt idx="0">
                  <c:v>-4.9029033376325435</c:v>
                </c:pt>
                <c:pt idx="1">
                  <c:v>-4.447633741995236</c:v>
                </c:pt>
              </c:numCache>
            </c:numRef>
          </c:yVal>
          <c:smooth val="1"/>
        </c:ser>
        <c:ser>
          <c:idx val="29"/>
          <c:order val="29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Numbers!$L$34:$L$62</c:f>
              <c:numCache>
                <c:ptCount val="29"/>
                <c:pt idx="0">
                  <c:v>-12.244675899951542</c:v>
                </c:pt>
                <c:pt idx="1">
                  <c:v>-13.113410649477567</c:v>
                </c:pt>
                <c:pt idx="2">
                  <c:v>-13.69406641027328</c:v>
                </c:pt>
                <c:pt idx="3">
                  <c:v>-13.973887177906137</c:v>
                </c:pt>
                <c:pt idx="4">
                  <c:v>-13.946725773284438</c:v>
                </c:pt>
                <c:pt idx="5">
                  <c:v>-13.613178885567471</c:v>
                </c:pt>
                <c:pt idx="6">
                  <c:v>-12.980573963935022</c:v>
                </c:pt>
                <c:pt idx="7">
                  <c:v>-12.062808246181358</c:v>
                </c:pt>
                <c:pt idx="8">
                  <c:v>-10.880043460397589</c:v>
                </c:pt>
                <c:pt idx="9">
                  <c:v>-9.458262906619243</c:v>
                </c:pt>
                <c:pt idx="10">
                  <c:v>-7.828700648590454</c:v>
                </c:pt>
                <c:pt idx="11">
                  <c:v>-6.027155355316135</c:v>
                </c:pt>
                <c:pt idx="12">
                  <c:v>-4.093203866118313</c:v>
                </c:pt>
                <c:pt idx="13">
                  <c:v>-2.069331755814546</c:v>
                </c:pt>
                <c:pt idx="14">
                  <c:v>8.57603918436034E-16</c:v>
                </c:pt>
                <c:pt idx="15">
                  <c:v>2.0693317558145505</c:v>
                </c:pt>
                <c:pt idx="16">
                  <c:v>4.093203866118315</c:v>
                </c:pt>
                <c:pt idx="17">
                  <c:v>6.0271553553161334</c:v>
                </c:pt>
                <c:pt idx="18">
                  <c:v>7.828700648590456</c:v>
                </c:pt>
                <c:pt idx="19">
                  <c:v>9.458262906619243</c:v>
                </c:pt>
                <c:pt idx="20">
                  <c:v>10.880043460397593</c:v>
                </c:pt>
                <c:pt idx="21">
                  <c:v>12.062808246181362</c:v>
                </c:pt>
                <c:pt idx="22">
                  <c:v>12.980573963935024</c:v>
                </c:pt>
                <c:pt idx="23">
                  <c:v>13.613178885567471</c:v>
                </c:pt>
                <c:pt idx="24">
                  <c:v>13.946725773284438</c:v>
                </c:pt>
                <c:pt idx="25">
                  <c:v>13.973887177906137</c:v>
                </c:pt>
                <c:pt idx="26">
                  <c:v>13.69406641027328</c:v>
                </c:pt>
                <c:pt idx="27">
                  <c:v>13.113410649477567</c:v>
                </c:pt>
                <c:pt idx="28">
                  <c:v>12.24467589995154</c:v>
                </c:pt>
              </c:numCache>
            </c:numRef>
          </c:xVal>
          <c:yVal>
            <c:numRef>
              <c:f>Numbers!$M$34:$M$62</c:f>
              <c:numCache>
                <c:ptCount val="29"/>
                <c:pt idx="0">
                  <c:v>-6.787334683448718</c:v>
                </c:pt>
                <c:pt idx="1">
                  <c:v>-4.902903337632542</c:v>
                </c:pt>
                <c:pt idx="2">
                  <c:v>-2.9107636714486267</c:v>
                </c:pt>
                <c:pt idx="3">
                  <c:v>-0.8546795534879972</c:v>
                </c:pt>
                <c:pt idx="4">
                  <c:v>1.220180398467221</c:v>
                </c:pt>
                <c:pt idx="5">
                  <c:v>3.2682350939826774</c:v>
                </c:pt>
                <c:pt idx="6">
                  <c:v>5.244492307822771</c:v>
                </c:pt>
                <c:pt idx="7">
                  <c:v>7.105537081449862</c:v>
                </c:pt>
                <c:pt idx="8">
                  <c:v>8.810485474697728</c:v>
                </c:pt>
                <c:pt idx="9">
                  <c:v>10.321882715341737</c:v>
                </c:pt>
                <c:pt idx="10">
                  <c:v>11.606526015770584</c:v>
                </c:pt>
                <c:pt idx="11">
                  <c:v>12.636193980898048</c:v>
                </c:pt>
                <c:pt idx="12">
                  <c:v>13.388266583482498</c:v>
                </c:pt>
                <c:pt idx="13">
                  <c:v>13.846222087066835</c:v>
                </c:pt>
                <c:pt idx="14">
                  <c:v>14</c:v>
                </c:pt>
                <c:pt idx="15">
                  <c:v>13.846222087066835</c:v>
                </c:pt>
                <c:pt idx="16">
                  <c:v>13.388266583482496</c:v>
                </c:pt>
                <c:pt idx="17">
                  <c:v>12.636193980898048</c:v>
                </c:pt>
                <c:pt idx="18">
                  <c:v>11.606526015770584</c:v>
                </c:pt>
                <c:pt idx="19">
                  <c:v>10.321882715341737</c:v>
                </c:pt>
                <c:pt idx="20">
                  <c:v>8.810485474697723</c:v>
                </c:pt>
                <c:pt idx="21">
                  <c:v>7.1055370814498575</c:v>
                </c:pt>
                <c:pt idx="22">
                  <c:v>5.244492307822768</c:v>
                </c:pt>
                <c:pt idx="23">
                  <c:v>3.2682350939826756</c:v>
                </c:pt>
                <c:pt idx="24">
                  <c:v>1.2201803984672144</c:v>
                </c:pt>
                <c:pt idx="25">
                  <c:v>-0.8546795534879962</c:v>
                </c:pt>
                <c:pt idx="26">
                  <c:v>-2.9107636714486302</c:v>
                </c:pt>
                <c:pt idx="27">
                  <c:v>-4.9029033376325435</c:v>
                </c:pt>
                <c:pt idx="28">
                  <c:v>-6.7873346834487185</c:v>
                </c:pt>
              </c:numCache>
            </c:numRef>
          </c:yVal>
          <c:smooth val="1"/>
        </c:ser>
        <c:ser>
          <c:idx val="30"/>
          <c:order val="3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Numbers!$N$34:$N$62</c:f>
              <c:numCache>
                <c:ptCount val="29"/>
                <c:pt idx="0">
                  <c:v>-11.107670280670327</c:v>
                </c:pt>
                <c:pt idx="1">
                  <c:v>-11.89573680345465</c:v>
                </c:pt>
                <c:pt idx="2">
                  <c:v>-12.42247452931933</c:v>
                </c:pt>
                <c:pt idx="3">
                  <c:v>-12.67631193995771</c:v>
                </c:pt>
                <c:pt idx="4">
                  <c:v>-12.651672665765167</c:v>
                </c:pt>
                <c:pt idx="5">
                  <c:v>-12.349097989050492</c:v>
                </c:pt>
                <c:pt idx="6">
                  <c:v>-11.775234952998199</c:v>
                </c:pt>
                <c:pt idx="7">
                  <c:v>-10.942690337607374</c:v>
                </c:pt>
                <c:pt idx="8">
                  <c:v>-9.869753710503527</c:v>
                </c:pt>
                <c:pt idx="9">
                  <c:v>-8.579995636718884</c:v>
                </c:pt>
                <c:pt idx="10">
                  <c:v>-7.101749874078482</c:v>
                </c:pt>
                <c:pt idx="11">
                  <c:v>-5.467490929465351</c:v>
                </c:pt>
                <c:pt idx="12">
                  <c:v>-3.7131206499787552</c:v>
                </c:pt>
                <c:pt idx="13">
                  <c:v>-1.8771795213460525</c:v>
                </c:pt>
                <c:pt idx="14">
                  <c:v>7.779692688669737E-16</c:v>
                </c:pt>
                <c:pt idx="15">
                  <c:v>1.8771795213460567</c:v>
                </c:pt>
                <c:pt idx="16">
                  <c:v>3.7131206499787566</c:v>
                </c:pt>
                <c:pt idx="17">
                  <c:v>5.46749092946535</c:v>
                </c:pt>
                <c:pt idx="18">
                  <c:v>7.101749874078484</c:v>
                </c:pt>
                <c:pt idx="19">
                  <c:v>8.579995636718884</c:v>
                </c:pt>
                <c:pt idx="20">
                  <c:v>9.86975371050353</c:v>
                </c:pt>
                <c:pt idx="21">
                  <c:v>10.942690337607377</c:v>
                </c:pt>
                <c:pt idx="22">
                  <c:v>11.775234952998199</c:v>
                </c:pt>
                <c:pt idx="23">
                  <c:v>12.349097989050492</c:v>
                </c:pt>
                <c:pt idx="24">
                  <c:v>12.651672665765167</c:v>
                </c:pt>
                <c:pt idx="25">
                  <c:v>12.67631193995771</c:v>
                </c:pt>
                <c:pt idx="26">
                  <c:v>12.42247452931933</c:v>
                </c:pt>
                <c:pt idx="27">
                  <c:v>11.89573680345465</c:v>
                </c:pt>
                <c:pt idx="28">
                  <c:v>11.107670280670325</c:v>
                </c:pt>
              </c:numCache>
            </c:numRef>
          </c:xVal>
          <c:yVal>
            <c:numRef>
              <c:f>Numbers!$O$34:$O$62</c:f>
              <c:numCache>
                <c:ptCount val="29"/>
                <c:pt idx="0">
                  <c:v>-6.157082177128479</c:v>
                </c:pt>
                <c:pt idx="1">
                  <c:v>-4.447633741995234</c:v>
                </c:pt>
                <c:pt idx="2">
                  <c:v>-2.64047847338554</c:v>
                </c:pt>
                <c:pt idx="3">
                  <c:v>-0.7753164520926831</c:v>
                </c:pt>
                <c:pt idx="4">
                  <c:v>1.1068779328952647</c:v>
                </c:pt>
                <c:pt idx="5">
                  <c:v>2.96475612097</c:v>
                </c:pt>
                <c:pt idx="6">
                  <c:v>4.757503736382085</c:v>
                </c:pt>
                <c:pt idx="7">
                  <c:v>6.445737209600946</c:v>
                </c:pt>
                <c:pt idx="8">
                  <c:v>7.992368966332939</c:v>
                </c:pt>
                <c:pt idx="9">
                  <c:v>9.363422177488575</c:v>
                </c:pt>
                <c:pt idx="10">
                  <c:v>10.528777171449029</c:v>
                </c:pt>
                <c:pt idx="11">
                  <c:v>11.462833111243228</c:v>
                </c:pt>
                <c:pt idx="12">
                  <c:v>12.145070400730551</c:v>
                </c:pt>
                <c:pt idx="13">
                  <c:v>12.560501464696342</c:v>
                </c:pt>
                <c:pt idx="14">
                  <c:v>12.7</c:v>
                </c:pt>
                <c:pt idx="15">
                  <c:v>12.560501464696342</c:v>
                </c:pt>
                <c:pt idx="16">
                  <c:v>12.14507040073055</c:v>
                </c:pt>
                <c:pt idx="17">
                  <c:v>11.462833111243228</c:v>
                </c:pt>
                <c:pt idx="18">
                  <c:v>10.528777171449029</c:v>
                </c:pt>
                <c:pt idx="19">
                  <c:v>9.363422177488575</c:v>
                </c:pt>
                <c:pt idx="20">
                  <c:v>7.9923689663329345</c:v>
                </c:pt>
                <c:pt idx="21">
                  <c:v>6.445737209600941</c:v>
                </c:pt>
                <c:pt idx="22">
                  <c:v>4.757503736382082</c:v>
                </c:pt>
                <c:pt idx="23">
                  <c:v>2.9647561209699984</c:v>
                </c:pt>
                <c:pt idx="24">
                  <c:v>1.1068779328952587</c:v>
                </c:pt>
                <c:pt idx="25">
                  <c:v>-0.7753164520926823</c:v>
                </c:pt>
                <c:pt idx="26">
                  <c:v>-2.640478473385543</c:v>
                </c:pt>
                <c:pt idx="27">
                  <c:v>-4.447633741995236</c:v>
                </c:pt>
                <c:pt idx="28">
                  <c:v>-6.157082177128481</c:v>
                </c:pt>
              </c:numCache>
            </c:numRef>
          </c:yVal>
          <c:smooth val="1"/>
        </c:ser>
        <c:axId val="37637930"/>
        <c:axId val="3197051"/>
      </c:scatterChart>
      <c:valAx>
        <c:axId val="37637930"/>
        <c:scaling>
          <c:orientation val="minMax"/>
          <c:max val="20"/>
          <c:min val="-2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crossBetween val="midCat"/>
        <c:dispUnits/>
      </c:valAx>
      <c:valAx>
        <c:axId val="3197051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Numbers!$Z$50:$Z$56</c:f>
              <c:numCache>
                <c:ptCount val="7"/>
                <c:pt idx="0">
                  <c:v>2</c:v>
                </c:pt>
                <c:pt idx="1">
                  <c:v>2.5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</c:numCache>
            </c:numRef>
          </c:xVal>
          <c:yVal>
            <c:numRef>
              <c:f>Numbers!$AA$50:$AA$56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  <c:smooth val="1"/>
        </c:ser>
        <c:axId val="28773460"/>
        <c:axId val="57634549"/>
      </c:scatterChart>
      <c:val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crossBetween val="midCat"/>
        <c:dispUnits/>
      </c:valAx>
      <c:valAx>
        <c:axId val="576345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2"/>
          <c:y val="0.00225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Numbers!$F$36:$F$37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Numbers!$G$36:$G$37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Numbers!$F$38:$F$39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Numbers!$G$38:$G$39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Numbers!$F$40:$F$41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Numbers!$G$40:$G$41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Numbers!$F$42:$F$43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Numbers!$G$42:$G$43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Numbers!$F$44:$F$45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Numbers!$G$44:$G$45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Numbers!$F$46:$F$47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Numbers!$G$46:$G$47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Numbers!$F$48:$F$49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Numbers!$G$48:$G$49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Numbers!$F$50:$F$51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Numbers!$G$50:$G$51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Numbers!$F$52:$F$53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Numbers!$G$52:$G$53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Numbers!$F$54:$F$55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Numbers!$G$54:$G$55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Numbers!$F$56:$F$57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Numbers!$G$56:$G$57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Numbers!$F$58:$F$59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Numbers!$G$58:$G$59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Numbers!$F$60:$F$61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Numbers!$G$60:$G$61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Numbers!$F$62:$F$63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Numbers!$G$62:$G$63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Numbers!$F$34:$F$35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Numbers!$G$34:$G$35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Numbers!$I$34:$I$35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Numbers!$J$34:$J$35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Numbers!$I$36:$I$37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Numbers!$J$36:$J$37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Numbers!$J$38:$J$39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Numbers!$I$40:$I$41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Numbers!$J$40:$J$41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Numbers!$I$42:$I$43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Numbers!$J$42:$J$43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2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Numbers!$I$44:$I$45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Numbers!$J$44:$J$45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1"/>
          <c:order val="2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Numbers!$I$46:$I$47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Numbers!$J$46:$J$47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Numbers!$I$48:$I$49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Numbers!$J$48:$J$49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Numbers!$I$50:$I$51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Numbers!$J$50:$J$51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4"/>
          <c:order val="2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Numbers!$I$52:$I$53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Numbers!$J$52:$J$53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5"/>
          <c:order val="2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Numbers!$I$54:$I$55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Numbers!$J$54:$J$55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6"/>
          <c:order val="2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Numbers!$I$56:$I$57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Numbers!$J$56:$J$57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2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Numbers!$I$58:$I$59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Numbers!$J$58:$J$59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8"/>
          <c:order val="2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Numbers!$I$60:$I$61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Numbers!$J$60:$J$61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9"/>
          <c:order val="2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Numbers!$L$34:$L$62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Numbers!$M$34:$M$62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Numbers!$N$34:$N$62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Numbers!$O$34:$O$62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Numbers!$J$8:$J$26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Numbers!$K$8:$K$26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Numbers!$L$8:$L$26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Numbers!$M$8:$M$26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Numbers!$N$8:$N$26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Numbers!$O$8:$O$26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Numbers!$I$276:$I$277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Numbers!$J$276:$J$277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1"/>
          <c:order val="8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Numbers!$AM$133:$AM$134</c:f>
              <c:numCache>
                <c:ptCount val="2"/>
                <c:pt idx="0">
                  <c:v>-0.8640000000000001</c:v>
                </c:pt>
                <c:pt idx="1">
                  <c:v>-0.8640000000000001</c:v>
                </c:pt>
              </c:numCache>
            </c:numRef>
          </c:xVal>
          <c:yVal>
            <c:numRef>
              <c:f>Numbers!$AN$133:$AN$134</c:f>
              <c:numCache>
                <c:ptCount val="2"/>
                <c:pt idx="0">
                  <c:v>0.6</c:v>
                </c:pt>
                <c:pt idx="1">
                  <c:v>-0.6</c:v>
                </c:pt>
              </c:numCache>
            </c:numRef>
          </c:yVal>
          <c:smooth val="1"/>
        </c:ser>
        <c:ser>
          <c:idx val="32"/>
          <c:order val="8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Numbers!$AO$151:$AO$156</c:f>
              <c:numCache>
                <c:ptCount val="6"/>
                <c:pt idx="0">
                  <c:v>-0.3</c:v>
                </c:pt>
                <c:pt idx="1">
                  <c:v>-0.3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</c:numCache>
            </c:numRef>
          </c:xVal>
          <c:yVal>
            <c:numRef>
              <c:f>Numbers!$AP$151:$AP$156</c:f>
              <c:numCache>
                <c:ptCount val="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-0.6</c:v>
                </c:pt>
                <c:pt idx="5">
                  <c:v>-0.6</c:v>
                </c:pt>
              </c:numCache>
            </c:numRef>
          </c:yVal>
          <c:smooth val="1"/>
        </c:ser>
        <c:ser>
          <c:idx val="33"/>
          <c:order val="8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Numbers!$AQ$126:$AQ$130</c:f>
              <c:numCache>
                <c:ptCount val="5"/>
                <c:pt idx="0">
                  <c:v>0.78</c:v>
                </c:pt>
                <c:pt idx="1">
                  <c:v>1.38</c:v>
                </c:pt>
                <c:pt idx="2">
                  <c:v>1.38</c:v>
                </c:pt>
                <c:pt idx="3">
                  <c:v>0.78</c:v>
                </c:pt>
                <c:pt idx="4">
                  <c:v>0.78</c:v>
                </c:pt>
              </c:numCache>
            </c:numRef>
          </c:xVal>
          <c:yVal>
            <c:numRef>
              <c:f>Numbers!$AR$126:$AR$130</c:f>
              <c:numCache>
                <c:ptCount val="5"/>
                <c:pt idx="0">
                  <c:v>-0.6</c:v>
                </c:pt>
                <c:pt idx="1">
                  <c:v>-0.6</c:v>
                </c:pt>
                <c:pt idx="2">
                  <c:v>0.6</c:v>
                </c:pt>
                <c:pt idx="3">
                  <c:v>0.6</c:v>
                </c:pt>
                <c:pt idx="4">
                  <c:v>-0.6</c:v>
                </c:pt>
              </c:numCache>
            </c:numRef>
          </c:yVal>
          <c:smooth val="1"/>
        </c:ser>
        <c:axId val="48948894"/>
        <c:axId val="37886863"/>
      </c:scatterChart>
      <c:valAx>
        <c:axId val="48948894"/>
        <c:scaling>
          <c:orientation val="minMax"/>
          <c:max val="15"/>
          <c:min val="-15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crossBetween val="midCat"/>
        <c:dispUnits/>
      </c:valAx>
      <c:valAx>
        <c:axId val="37886863"/>
        <c:scaling>
          <c:orientation val="minMax"/>
          <c:max val="15"/>
          <c:min val="-1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crossBetween val="midCat"/>
        <c:dispUnits/>
      </c:valAx>
      <c:spPr>
        <a:gradFill rotWithShape="1">
          <a:gsLst>
            <a:gs pos="0">
              <a:srgbClr val="0033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000000"/>
        </a:gs>
      </a:gsLst>
      <a:path path="rect">
        <a:fillToRect l="50000" t="50000" r="50000" b="50000"/>
      </a:path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Numbers!$AU$73:$AU$145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Numbers!$AV$73:$AV$145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Numbers!$AX$73:$AX$145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Numbers!$AY$73:$AY$145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Numbers!$BA$73:$BA$145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Numbers!$BB$73:$BB$145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Numbers!$BD$73:$BD$145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Numbers!$BE$73:$BE$145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axId val="5437448"/>
        <c:axId val="48937033"/>
      </c:scatterChart>
      <c:valAx>
        <c:axId val="5437448"/>
        <c:scaling>
          <c:orientation val="minMax"/>
          <c:max val="9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crossBetween val="midCat"/>
        <c:dispUnits/>
      </c:valAx>
      <c:valAx>
        <c:axId val="48937033"/>
        <c:scaling>
          <c:orientation val="minMax"/>
          <c:max val="1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crossBetween val="midCat"/>
        <c:dispUnits/>
      </c:valAx>
      <c:spPr>
        <a:gradFill rotWithShape="1">
          <a:gsLst>
            <a:gs pos="0">
              <a:srgbClr val="000080"/>
            </a:gs>
            <a:gs pos="50000">
              <a:srgbClr val="00CCFF"/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1.emf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352425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2292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15</xdr:col>
      <xdr:colOff>152400</xdr:colOff>
      <xdr:row>18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61925"/>
          <a:ext cx="38100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57150</xdr:rowOff>
    </xdr:from>
    <xdr:to>
      <xdr:col>7</xdr:col>
      <xdr:colOff>495300</xdr:colOff>
      <xdr:row>43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95650"/>
          <a:ext cx="47625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142875</xdr:rowOff>
    </xdr:from>
    <xdr:to>
      <xdr:col>16</xdr:col>
      <xdr:colOff>495300</xdr:colOff>
      <xdr:row>41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3381375"/>
          <a:ext cx="47625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24</xdr:col>
      <xdr:colOff>200025</xdr:colOff>
      <xdr:row>26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0"/>
          <a:ext cx="47625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49</xdr:row>
      <xdr:rowOff>0</xdr:rowOff>
    </xdr:from>
    <xdr:to>
      <xdr:col>24</xdr:col>
      <xdr:colOff>228600</xdr:colOff>
      <xdr:row>69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7934325"/>
          <a:ext cx="476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43</xdr:row>
      <xdr:rowOff>142875</xdr:rowOff>
    </xdr:from>
    <xdr:to>
      <xdr:col>8</xdr:col>
      <xdr:colOff>123825</xdr:colOff>
      <xdr:row>63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7105650"/>
          <a:ext cx="4762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43</xdr:row>
      <xdr:rowOff>28575</xdr:rowOff>
    </xdr:from>
    <xdr:to>
      <xdr:col>16</xdr:col>
      <xdr:colOff>200025</xdr:colOff>
      <xdr:row>63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1125" y="6991350"/>
          <a:ext cx="47625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590550</xdr:colOff>
      <xdr:row>24</xdr:row>
      <xdr:rowOff>19050</xdr:rowOff>
    </xdr:from>
    <xdr:to>
      <xdr:col>24</xdr:col>
      <xdr:colOff>476250</xdr:colOff>
      <xdr:row>50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44150" y="3905250"/>
          <a:ext cx="47625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104775</xdr:colOff>
      <xdr:row>24</xdr:row>
      <xdr:rowOff>9525</xdr:rowOff>
    </xdr:from>
    <xdr:to>
      <xdr:col>72</xdr:col>
      <xdr:colOff>438150</xdr:colOff>
      <xdr:row>33</xdr:row>
      <xdr:rowOff>47625</xdr:rowOff>
    </xdr:to>
    <xdr:graphicFrame>
      <xdr:nvGraphicFramePr>
        <xdr:cNvPr id="1" name="Chart 13"/>
        <xdr:cNvGraphicFramePr/>
      </xdr:nvGraphicFramePr>
      <xdr:xfrm>
        <a:off x="39681150" y="4238625"/>
        <a:ext cx="521017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0</xdr:row>
      <xdr:rowOff>0</xdr:rowOff>
    </xdr:from>
    <xdr:to>
      <xdr:col>35</xdr:col>
      <xdr:colOff>342900</xdr:colOff>
      <xdr:row>25</xdr:row>
      <xdr:rowOff>95250</xdr:rowOff>
    </xdr:to>
    <xdr:graphicFrame>
      <xdr:nvGraphicFramePr>
        <xdr:cNvPr id="2" name="Chart 15"/>
        <xdr:cNvGraphicFramePr/>
      </xdr:nvGraphicFramePr>
      <xdr:xfrm>
        <a:off x="16497300" y="0"/>
        <a:ext cx="57435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79</xdr:col>
      <xdr:colOff>152400</xdr:colOff>
      <xdr:row>47</xdr:row>
      <xdr:rowOff>104775</xdr:rowOff>
    </xdr:from>
    <xdr:ext cx="3276600" cy="361950"/>
    <xdr:sp>
      <xdr:nvSpPr>
        <xdr:cNvPr id="3" name="TextBox 17"/>
        <xdr:cNvSpPr txBox="1">
          <a:spLocks noChangeArrowheads="1"/>
        </xdr:cNvSpPr>
      </xdr:nvSpPr>
      <xdr:spPr>
        <a:xfrm>
          <a:off x="48872775" y="8115300"/>
          <a:ext cx="3276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by George Lungu @ &lt;excelunusual.com&gt;</a:t>
          </a:r>
        </a:p>
      </xdr:txBody>
    </xdr:sp>
    <xdr:clientData/>
  </xdr:oneCellAnchor>
  <xdr:twoCellAnchor>
    <xdr:from>
      <xdr:col>23</xdr:col>
      <xdr:colOff>76200</xdr:colOff>
      <xdr:row>19</xdr:row>
      <xdr:rowOff>19050</xdr:rowOff>
    </xdr:from>
    <xdr:to>
      <xdr:col>25</xdr:col>
      <xdr:colOff>219075</xdr:colOff>
      <xdr:row>23</xdr:row>
      <xdr:rowOff>76200</xdr:rowOff>
    </xdr:to>
    <xdr:sp macro="[0]!Sheet11.Random_Change">
      <xdr:nvSpPr>
        <xdr:cNvPr id="4" name="Rectangle 18"/>
        <xdr:cNvSpPr>
          <a:spLocks/>
        </xdr:cNvSpPr>
      </xdr:nvSpPr>
      <xdr:spPr>
        <a:xfrm>
          <a:off x="14658975" y="3438525"/>
          <a:ext cx="1362075" cy="7048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Random Generation</a:t>
          </a:r>
        </a:p>
      </xdr:txBody>
    </xdr:sp>
    <xdr:clientData/>
  </xdr:twoCellAnchor>
  <xdr:twoCellAnchor>
    <xdr:from>
      <xdr:col>13</xdr:col>
      <xdr:colOff>57150</xdr:colOff>
      <xdr:row>0</xdr:row>
      <xdr:rowOff>9525</xdr:rowOff>
    </xdr:from>
    <xdr:to>
      <xdr:col>22</xdr:col>
      <xdr:colOff>342900</xdr:colOff>
      <xdr:row>26</xdr:row>
      <xdr:rowOff>38100</xdr:rowOff>
    </xdr:to>
    <xdr:graphicFrame>
      <xdr:nvGraphicFramePr>
        <xdr:cNvPr id="5" name="Chart 20"/>
        <xdr:cNvGraphicFramePr/>
      </xdr:nvGraphicFramePr>
      <xdr:xfrm>
        <a:off x="8524875" y="9525"/>
        <a:ext cx="57912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22</xdr:col>
      <xdr:colOff>485775</xdr:colOff>
      <xdr:row>8</xdr:row>
      <xdr:rowOff>314325</xdr:rowOff>
    </xdr:from>
    <xdr:to>
      <xdr:col>25</xdr:col>
      <xdr:colOff>571500</xdr:colOff>
      <xdr:row>11</xdr:row>
      <xdr:rowOff>9525</xdr:rowOff>
    </xdr:to>
    <xdr:pic>
      <xdr:nvPicPr>
        <xdr:cNvPr id="6" name="Spe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58950" y="1609725"/>
          <a:ext cx="1914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9</xdr:col>
      <xdr:colOff>9525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952500" y="47625"/>
        <a:ext cx="47815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</xdr:col>
      <xdr:colOff>114300</xdr:colOff>
      <xdr:row>2</xdr:row>
      <xdr:rowOff>142875</xdr:rowOff>
    </xdr:to>
    <xdr:pic>
      <xdr:nvPicPr>
        <xdr:cNvPr id="2" name="Spe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123825</xdr:colOff>
      <xdr:row>33</xdr:row>
      <xdr:rowOff>123825</xdr:rowOff>
    </xdr:from>
    <xdr:to>
      <xdr:col>24</xdr:col>
      <xdr:colOff>114300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12877800" y="5486400"/>
        <a:ext cx="24288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438150</xdr:colOff>
      <xdr:row>19</xdr:row>
      <xdr:rowOff>85725</xdr:rowOff>
    </xdr:from>
    <xdr:to>
      <xdr:col>17</xdr:col>
      <xdr:colOff>247650</xdr:colOff>
      <xdr:row>38</xdr:row>
      <xdr:rowOff>152400</xdr:rowOff>
    </xdr:to>
    <xdr:graphicFrame>
      <xdr:nvGraphicFramePr>
        <xdr:cNvPr id="4" name="Chart 4"/>
        <xdr:cNvGraphicFramePr/>
      </xdr:nvGraphicFramePr>
      <xdr:xfrm>
        <a:off x="8286750" y="3162300"/>
        <a:ext cx="2886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552450</xdr:colOff>
      <xdr:row>33</xdr:row>
      <xdr:rowOff>0</xdr:rowOff>
    </xdr:from>
    <xdr:to>
      <xdr:col>28</xdr:col>
      <xdr:colOff>552450</xdr:colOff>
      <xdr:row>47</xdr:row>
      <xdr:rowOff>19050</xdr:rowOff>
    </xdr:to>
    <xdr:graphicFrame>
      <xdr:nvGraphicFramePr>
        <xdr:cNvPr id="5" name="Chart 5"/>
        <xdr:cNvGraphicFramePr/>
      </xdr:nvGraphicFramePr>
      <xdr:xfrm>
        <a:off x="15744825" y="5362575"/>
        <a:ext cx="243840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0</xdr:colOff>
      <xdr:row>36</xdr:row>
      <xdr:rowOff>0</xdr:rowOff>
    </xdr:from>
    <xdr:to>
      <xdr:col>50</xdr:col>
      <xdr:colOff>523875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6774775" y="5848350"/>
        <a:ext cx="4791075" cy="443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57</xdr:col>
      <xdr:colOff>66675</xdr:colOff>
      <xdr:row>82</xdr:row>
      <xdr:rowOff>19050</xdr:rowOff>
    </xdr:from>
    <xdr:to>
      <xdr:col>71</xdr:col>
      <xdr:colOff>428625</xdr:colOff>
      <xdr:row>112</xdr:row>
      <xdr:rowOff>9525</xdr:rowOff>
    </xdr:to>
    <xdr:graphicFrame>
      <xdr:nvGraphicFramePr>
        <xdr:cNvPr id="7" name="Chart 7"/>
        <xdr:cNvGraphicFramePr/>
      </xdr:nvGraphicFramePr>
      <xdr:xfrm>
        <a:off x="35375850" y="13458825"/>
        <a:ext cx="8896350" cy="491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32</xdr:row>
      <xdr:rowOff>38100</xdr:rowOff>
    </xdr:from>
    <xdr:to>
      <xdr:col>11</xdr:col>
      <xdr:colOff>485775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4562475" y="5257800"/>
        <a:ext cx="29432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123825</xdr:colOff>
      <xdr:row>29</xdr:row>
      <xdr:rowOff>85725</xdr:rowOff>
    </xdr:from>
    <xdr:to>
      <xdr:col>11</xdr:col>
      <xdr:colOff>161925</xdr:colOff>
      <xdr:row>31</xdr:row>
      <xdr:rowOff>57150</xdr:rowOff>
    </xdr:to>
    <xdr:pic>
      <xdr:nvPicPr>
        <xdr:cNvPr id="2" name="Spe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819650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552450</xdr:colOff>
      <xdr:row>28</xdr:row>
      <xdr:rowOff>142875</xdr:rowOff>
    </xdr:from>
    <xdr:to>
      <xdr:col>20</xdr:col>
      <xdr:colOff>266700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10248900" y="4705350"/>
        <a:ext cx="27717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3</xdr:row>
      <xdr:rowOff>133350</xdr:rowOff>
    </xdr:from>
    <xdr:to>
      <xdr:col>14</xdr:col>
      <xdr:colOff>114300</xdr:colOff>
      <xdr:row>28</xdr:row>
      <xdr:rowOff>161925</xdr:rowOff>
    </xdr:to>
    <xdr:graphicFrame>
      <xdr:nvGraphicFramePr>
        <xdr:cNvPr id="4" name="Chart 10"/>
        <xdr:cNvGraphicFramePr/>
      </xdr:nvGraphicFramePr>
      <xdr:xfrm>
        <a:off x="4848225" y="628650"/>
        <a:ext cx="44005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1:J94"/>
  <sheetViews>
    <sheetView zoomScale="70" zoomScaleNormal="70" workbookViewId="0" topLeftCell="A1">
      <selection activeCell="Z56" sqref="Z56"/>
    </sheetView>
  </sheetViews>
  <sheetFormatPr defaultColWidth="9.140625" defaultRowHeight="12.75"/>
  <sheetData>
    <row r="21" ht="12.75">
      <c r="J21" s="1"/>
    </row>
    <row r="23" ht="12.75">
      <c r="B23" s="1"/>
    </row>
    <row r="45" spans="1:10" ht="12.75">
      <c r="A45" s="1"/>
      <c r="J45" s="1"/>
    </row>
    <row r="72" spans="2:10" ht="12.75">
      <c r="B72" s="1"/>
      <c r="J72" s="1"/>
    </row>
    <row r="94" ht="12.75">
      <c r="B94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K303"/>
  <sheetViews>
    <sheetView tabSelected="1" zoomScale="85" zoomScaleNormal="85" workbookViewId="0" topLeftCell="N1">
      <selection activeCell="AA32" sqref="AA32"/>
    </sheetView>
  </sheetViews>
  <sheetFormatPr defaultColWidth="9.140625" defaultRowHeight="12.75"/>
  <cols>
    <col min="3" max="6" width="9.28125" style="0" bestFit="1" customWidth="1"/>
    <col min="7" max="7" width="9.7109375" style="0" customWidth="1"/>
    <col min="8" max="8" width="11.421875" style="0" bestFit="1" customWidth="1"/>
    <col min="9" max="9" width="9.28125" style="0" bestFit="1" customWidth="1"/>
    <col min="10" max="10" width="10.140625" style="0" customWidth="1"/>
    <col min="11" max="11" width="9.28125" style="0" bestFit="1" customWidth="1"/>
    <col min="12" max="12" width="12.421875" style="0" bestFit="1" customWidth="1"/>
    <col min="13" max="13" width="9.28125" style="0" bestFit="1" customWidth="1"/>
    <col min="14" max="14" width="10.00390625" style="0" customWidth="1"/>
    <col min="15" max="15" width="8.421875" style="0" customWidth="1"/>
    <col min="16" max="16" width="9.28125" style="0" bestFit="1" customWidth="1"/>
  </cols>
  <sheetData>
    <row r="1" spans="3:24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.75">
      <c r="B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2.75">
      <c r="B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12.75">
      <c r="B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.75">
      <c r="B7" s="2"/>
      <c r="J7" s="2"/>
      <c r="K7" s="2"/>
      <c r="L7" s="2"/>
      <c r="M7" s="2"/>
      <c r="N7" s="2"/>
      <c r="O7" s="2"/>
      <c r="P7" s="28"/>
      <c r="Q7" s="2"/>
      <c r="R7" s="2"/>
      <c r="S7" s="2"/>
      <c r="T7" s="2"/>
      <c r="U7" s="2"/>
      <c r="V7" s="2"/>
      <c r="W7" s="2"/>
      <c r="X7" s="2"/>
    </row>
    <row r="8" spans="2:24" ht="12.75">
      <c r="B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25.5">
      <c r="B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0" t="s">
        <v>17</v>
      </c>
    </row>
    <row r="10" spans="2:24" ht="12.75">
      <c r="B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2.75">
      <c r="B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2.75">
      <c r="B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/>
      <c r="D13" s="2"/>
      <c r="E13" s="2"/>
      <c r="F13" s="2" t="s">
        <v>15</v>
      </c>
      <c r="G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/>
      <c r="F14" s="2">
        <f aca="true" ca="1" t="shared" si="0" ref="F14:F20">RAND()</f>
        <v>0.9785370941756879</v>
      </c>
      <c r="G14" s="2">
        <v>0.9322888642685241</v>
      </c>
      <c r="Q14" s="2"/>
      <c r="R14" s="2"/>
      <c r="S14" s="2"/>
      <c r="T14" s="2"/>
      <c r="U14" s="2"/>
      <c r="V14" s="2"/>
      <c r="W14" s="2"/>
      <c r="X14" s="2"/>
    </row>
    <row r="15" spans="1:26" ht="14.25">
      <c r="A15" s="2"/>
      <c r="B15" s="2"/>
      <c r="C15" s="2"/>
      <c r="D15" s="2"/>
      <c r="E15" s="2"/>
      <c r="F15" s="2">
        <f ca="1" t="shared" si="0"/>
        <v>0.12609101350773777</v>
      </c>
      <c r="G15" s="2">
        <v>0.8040069779543231</v>
      </c>
      <c r="Q15" s="2"/>
      <c r="R15" s="2"/>
      <c r="S15" s="2"/>
      <c r="T15" s="2"/>
      <c r="U15" s="2"/>
      <c r="V15" s="2"/>
      <c r="W15" s="2"/>
      <c r="X15" s="2"/>
      <c r="Y15" s="49" t="s">
        <v>16</v>
      </c>
      <c r="Z15" s="46">
        <v>0.7</v>
      </c>
    </row>
    <row r="16" spans="1:24" ht="12.75">
      <c r="A16" s="2"/>
      <c r="B16" s="2"/>
      <c r="C16" s="2"/>
      <c r="D16" s="2"/>
      <c r="E16" s="2"/>
      <c r="F16" s="2">
        <f ca="1" t="shared" si="0"/>
        <v>0.7380840723272986</v>
      </c>
      <c r="G16" s="2">
        <v>0.47289276790486845</v>
      </c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/>
      <c r="E17" s="2"/>
      <c r="F17" s="2">
        <f ca="1" t="shared" si="0"/>
        <v>0.15889310804216206</v>
      </c>
      <c r="G17" s="2">
        <v>0.7459149336845856</v>
      </c>
      <c r="Q17" s="2"/>
      <c r="R17" s="2"/>
      <c r="S17" s="2"/>
      <c r="T17" s="2"/>
      <c r="U17" s="2"/>
      <c r="V17" s="2"/>
      <c r="W17" s="2"/>
      <c r="X17" s="2"/>
    </row>
    <row r="18" spans="1:24" ht="25.5">
      <c r="A18" s="2"/>
      <c r="B18" s="2"/>
      <c r="C18" s="2"/>
      <c r="D18" s="2"/>
      <c r="E18" s="2"/>
      <c r="F18" s="2">
        <f ca="1" t="shared" si="0"/>
        <v>0.038482222242836706</v>
      </c>
      <c r="G18" s="2">
        <v>0.964916282887625</v>
      </c>
      <c r="Q18" s="2"/>
      <c r="R18" s="2"/>
      <c r="S18" s="2"/>
      <c r="T18" s="2"/>
      <c r="U18" s="2"/>
      <c r="V18" s="2"/>
      <c r="W18" s="2"/>
      <c r="X18" s="48"/>
    </row>
    <row r="19" spans="1:24" ht="12.75">
      <c r="A19" s="2"/>
      <c r="B19" s="2"/>
      <c r="C19" s="2"/>
      <c r="D19" s="2"/>
      <c r="E19" s="2"/>
      <c r="F19" s="2">
        <f ca="1" t="shared" si="0"/>
        <v>0.43844521436296624</v>
      </c>
      <c r="G19" s="2">
        <v>0.8744714988948763</v>
      </c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/>
      <c r="E20" s="2"/>
      <c r="F20" s="2">
        <f ca="1" t="shared" si="0"/>
        <v>0.30072343843902627</v>
      </c>
      <c r="G20" s="2">
        <v>0.7665855064920406</v>
      </c>
      <c r="Q20" s="2"/>
      <c r="R20" s="2"/>
      <c r="S20" s="2"/>
      <c r="T20" s="2"/>
      <c r="U20" s="2"/>
      <c r="V20" s="2"/>
      <c r="W20" s="2"/>
      <c r="X20" s="2"/>
    </row>
    <row r="21" spans="1:24" ht="12.75">
      <c r="A21" s="2" t="s">
        <v>9</v>
      </c>
      <c r="B21" s="2">
        <v>-209</v>
      </c>
      <c r="C21" t="s">
        <v>13</v>
      </c>
      <c r="D21" s="2"/>
      <c r="E21" s="2"/>
      <c r="F21" s="2"/>
      <c r="G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 t="s">
        <v>1</v>
      </c>
      <c r="B22" s="2">
        <v>17</v>
      </c>
      <c r="C22">
        <v>0.9</v>
      </c>
      <c r="D22" s="2"/>
      <c r="E22" s="2"/>
      <c r="F22" s="2"/>
      <c r="G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2" t="s">
        <v>4</v>
      </c>
      <c r="B23" s="2">
        <f>9.3*(1+Z15*(G15-0.5))</f>
        <v>11.279085426482643</v>
      </c>
      <c r="C23" t="s">
        <v>14</v>
      </c>
      <c r="D23" s="2"/>
      <c r="E23" s="2"/>
      <c r="F23" s="2"/>
      <c r="G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>
        <f>1.2*(1+Z15*(G16-0.5))</f>
        <v>1.1772299250400895</v>
      </c>
      <c r="D24" s="2"/>
      <c r="E24" s="2"/>
      <c r="F24" s="2"/>
      <c r="G24" s="2"/>
      <c r="S24" s="2"/>
      <c r="T24" s="2"/>
      <c r="U24" s="2"/>
      <c r="V24" s="2"/>
      <c r="W24" s="2"/>
      <c r="X24" s="2"/>
    </row>
    <row r="25" spans="2:24" ht="12.75">
      <c r="B25" s="2"/>
      <c r="J25" s="2"/>
      <c r="K25" s="2"/>
      <c r="L25" s="2"/>
      <c r="M25" s="2"/>
      <c r="N25" s="2"/>
      <c r="O25" s="2"/>
      <c r="P25" s="2"/>
      <c r="S25" s="2"/>
      <c r="T25" s="2"/>
      <c r="U25" s="2"/>
      <c r="V25" s="2"/>
      <c r="W25" s="2"/>
      <c r="X25" s="2"/>
    </row>
    <row r="26" spans="2:24" ht="12.75">
      <c r="B26" s="2"/>
      <c r="J26" s="2"/>
      <c r="K26" s="2"/>
      <c r="L26" s="2"/>
      <c r="M26" s="2"/>
      <c r="N26" s="2"/>
      <c r="O26" s="2"/>
      <c r="P26" s="2"/>
      <c r="S26" s="2"/>
      <c r="T26" s="2"/>
      <c r="U26" s="2"/>
      <c r="V26" s="2"/>
      <c r="W26" s="2"/>
      <c r="X26" s="2"/>
    </row>
    <row r="27" spans="2:24" ht="12.75">
      <c r="B27" s="2"/>
      <c r="J27" s="2"/>
      <c r="K27" s="2"/>
      <c r="L27" s="2"/>
      <c r="M27" s="2"/>
      <c r="N27" s="2"/>
      <c r="O27" s="2"/>
      <c r="P27" s="2"/>
      <c r="S27" s="2"/>
      <c r="T27" s="2"/>
      <c r="U27" s="2"/>
      <c r="V27" s="2"/>
      <c r="W27" s="2"/>
      <c r="X27" s="2"/>
    </row>
    <row r="28" spans="2:24" ht="12.75">
      <c r="B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2"/>
      <c r="W28" s="2"/>
      <c r="X28" s="2"/>
    </row>
    <row r="29" spans="1:24" ht="13.5" thickBot="1">
      <c r="A29" s="2"/>
      <c r="B29" s="2"/>
      <c r="C29" s="2"/>
      <c r="D29" s="2"/>
      <c r="E29" s="2" t="s">
        <v>9</v>
      </c>
      <c r="F29" s="2">
        <v>-209</v>
      </c>
      <c r="G29" s="2"/>
      <c r="H29" s="2" t="s">
        <v>9</v>
      </c>
      <c r="I29" s="2">
        <v>-200.5</v>
      </c>
      <c r="J29" s="2"/>
      <c r="K29" s="2"/>
      <c r="L29" s="2"/>
      <c r="M29" s="2"/>
      <c r="N29" s="2"/>
      <c r="O29" s="2"/>
      <c r="P29" s="2"/>
      <c r="S29" s="2"/>
      <c r="T29" s="2"/>
      <c r="U29" s="2"/>
      <c r="V29" s="2"/>
      <c r="W29" s="2"/>
      <c r="X29" s="2"/>
    </row>
    <row r="30" spans="1:24" ht="12.75">
      <c r="A30" s="15" t="s">
        <v>8</v>
      </c>
      <c r="B30" s="16"/>
      <c r="C30" s="11" t="s">
        <v>0</v>
      </c>
      <c r="D30" s="12"/>
      <c r="E30" s="2" t="s">
        <v>1</v>
      </c>
      <c r="F30" s="2">
        <v>17</v>
      </c>
      <c r="G30" s="2"/>
      <c r="H30" s="2" t="s">
        <v>1</v>
      </c>
      <c r="I30" s="2">
        <v>17</v>
      </c>
      <c r="J30" s="2"/>
      <c r="K30" s="3"/>
      <c r="L30" s="3"/>
      <c r="M30" s="3"/>
      <c r="N30" s="2"/>
      <c r="O30" s="2"/>
      <c r="P30" s="2"/>
      <c r="S30" s="2"/>
      <c r="T30" s="2"/>
      <c r="U30" s="2"/>
      <c r="V30" s="2"/>
      <c r="W30" s="2"/>
      <c r="X30" s="2"/>
    </row>
    <row r="31" spans="1:24" ht="13.5" thickBot="1">
      <c r="A31" s="17"/>
      <c r="B31" s="18">
        <f>0.4*(1+Z15*(G14-0.5))</f>
        <v>0.5210408819951867</v>
      </c>
      <c r="C31" s="13">
        <v>83</v>
      </c>
      <c r="D31" s="14"/>
      <c r="E31" s="2" t="s">
        <v>4</v>
      </c>
      <c r="F31" s="2">
        <f>14*(1+Z15*(G17-0.5))</f>
        <v>16.409966350108938</v>
      </c>
      <c r="G31" s="2"/>
      <c r="H31" s="2" t="s">
        <v>4</v>
      </c>
      <c r="I31" s="2">
        <f>14*(1+Z15*(G19-0.5))</f>
        <v>17.669820689169786</v>
      </c>
      <c r="J31" s="2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8">
        <v>-3</v>
      </c>
      <c r="B32" s="9">
        <f>B$31</f>
        <v>0.5210408819951867</v>
      </c>
      <c r="C32" s="4">
        <f aca="true" t="shared" si="1" ref="C32:C52">SIGN($B32)*SQRT($A32^2+$B32^2)*SIN(ATAN($A32/$B32)-C$31*PI()/180)</f>
        <v>-0.8827651524875657</v>
      </c>
      <c r="D32" s="5">
        <f aca="true" t="shared" si="2" ref="D32:D52">SIGN($B32)*SQRT($A32^2+$B32^2)*COS(ATAN($A32/$B32)-C$31*PI()/180)</f>
        <v>-2.914139544747974</v>
      </c>
      <c r="E32" s="2" t="s">
        <v>12</v>
      </c>
      <c r="F32" s="2">
        <f>11.5*(1+Z15*(G18-0.5))</f>
        <v>15.242576077245381</v>
      </c>
      <c r="G32" s="2"/>
      <c r="H32" s="2" t="s">
        <v>12</v>
      </c>
      <c r="I32" s="2">
        <f>12.7*(1+Z15*(G20-0.5))</f>
        <v>15.06994515271424</v>
      </c>
      <c r="J32" s="2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8">
        <v>13</v>
      </c>
      <c r="B33" s="9">
        <v>1E-05</v>
      </c>
      <c r="C33" s="4">
        <f t="shared" si="1"/>
        <v>1.584291538805402</v>
      </c>
      <c r="D33" s="5">
        <f t="shared" si="2"/>
        <v>12.90310119003062</v>
      </c>
      <c r="E33" s="28" t="s">
        <v>10</v>
      </c>
      <c r="F33" s="2" t="s">
        <v>2</v>
      </c>
      <c r="G33" s="2" t="s">
        <v>3</v>
      </c>
      <c r="H33" s="28" t="s">
        <v>10</v>
      </c>
      <c r="I33" s="2" t="s">
        <v>2</v>
      </c>
      <c r="J33" s="2" t="s">
        <v>3</v>
      </c>
      <c r="K33" s="3"/>
      <c r="L33" s="3"/>
      <c r="M33" s="3"/>
      <c r="N33" s="2"/>
      <c r="O33" s="2"/>
      <c r="P33" s="2"/>
      <c r="Q33" s="2"/>
      <c r="U33" s="2"/>
      <c r="V33" s="2"/>
      <c r="W33" s="2"/>
      <c r="X33" s="2"/>
    </row>
    <row r="34" spans="1:24" ht="12.75">
      <c r="A34" s="8">
        <v>-3</v>
      </c>
      <c r="B34" s="9">
        <f>-B$31</f>
        <v>-0.5210408819951867</v>
      </c>
      <c r="C34" s="4">
        <f t="shared" si="1"/>
        <v>0.15154909205668007</v>
      </c>
      <c r="D34" s="5">
        <f t="shared" si="2"/>
        <v>-3.0411373650999587</v>
      </c>
      <c r="E34" s="2">
        <f>F29</f>
        <v>-209</v>
      </c>
      <c r="F34" s="2">
        <f>$F$31*COS(PI()*$E34/180)</f>
        <v>-14.35247996329962</v>
      </c>
      <c r="G34" s="2">
        <f>-$F$31*SIN(PI()*$E34/180)</f>
        <v>-7.955709554451483</v>
      </c>
      <c r="H34" s="2">
        <f>I29</f>
        <v>-200.5</v>
      </c>
      <c r="I34" s="2">
        <f>$I$31*COS(PI()*$H34/180)</f>
        <v>-16.550829628551295</v>
      </c>
      <c r="J34" s="2">
        <f>-$I$31*SIN(PI()*$H34/180)</f>
        <v>-6.1881016308785055</v>
      </c>
      <c r="K34" s="3">
        <f>F29</f>
        <v>-209</v>
      </c>
      <c r="L34" s="3">
        <f>$F$31*COS(PI()*$K34/180)</f>
        <v>-14.35247996329962</v>
      </c>
      <c r="M34" s="3">
        <f>-$F$31*SIN(PI()*$K34/180)</f>
        <v>-7.955709554451483</v>
      </c>
      <c r="N34" s="2">
        <f>$I$32*COS(PI()*$K34/180)</f>
        <v>-13.180471016073687</v>
      </c>
      <c r="O34" s="2">
        <f>-$I$32*SIN(PI()*$K34/180)</f>
        <v>-7.306054386620517</v>
      </c>
      <c r="P34" s="2"/>
      <c r="Q34" s="2"/>
      <c r="U34" s="2"/>
      <c r="V34" s="2"/>
      <c r="W34" s="2"/>
      <c r="X34" s="2"/>
    </row>
    <row r="35" spans="1:24" ht="12.75">
      <c r="A35" s="6">
        <v>-3</v>
      </c>
      <c r="B35" s="7">
        <f>B$31*0.85</f>
        <v>0.4428847496959087</v>
      </c>
      <c r="C35" s="4">
        <f t="shared" si="1"/>
        <v>-0.8051915841467475</v>
      </c>
      <c r="D35" s="5">
        <f t="shared" si="2"/>
        <v>-2.9236643812743726</v>
      </c>
      <c r="E35" s="2">
        <f>E34</f>
        <v>-209</v>
      </c>
      <c r="F35" s="2">
        <f>$F$32*COS(PI()*$E35/180)</f>
        <v>-13.331457424730317</v>
      </c>
      <c r="G35" s="2">
        <f>-$F$32*SIN(PI()*$E35/180)</f>
        <v>-7.389747519585233</v>
      </c>
      <c r="H35" s="2">
        <f>H34</f>
        <v>-200.5</v>
      </c>
      <c r="I35" s="2">
        <f>$I$32*COS(PI()*$H35/180)</f>
        <v>-14.115598518046125</v>
      </c>
      <c r="J35" s="2">
        <f>-$I$32*SIN(PI()*$H35/180)</f>
        <v>-5.277606027655857</v>
      </c>
      <c r="K35" s="3">
        <f>K34+F$30/2</f>
        <v>-200.5</v>
      </c>
      <c r="L35" s="3">
        <f aca="true" t="shared" si="3" ref="L35:L62">$F$31*COS(PI()*$K35/180)</f>
        <v>-15.370759106649077</v>
      </c>
      <c r="M35" s="3">
        <f aca="true" t="shared" si="4" ref="M35:M62">-$F$31*SIN(PI()*$K35/180)</f>
        <v>-5.746891342027629</v>
      </c>
      <c r="N35" s="2">
        <f aca="true" t="shared" si="5" ref="N35:N62">$I$32*COS(PI()*$K35/180)</f>
        <v>-14.115598518046125</v>
      </c>
      <c r="O35" s="2">
        <f aca="true" t="shared" si="6" ref="O35:O62">-$I$32*SIN(PI()*$K35/180)</f>
        <v>-5.277606027655857</v>
      </c>
      <c r="P35" s="2"/>
      <c r="Q35" s="2"/>
      <c r="U35" s="2"/>
      <c r="V35" s="2"/>
      <c r="W35" s="2"/>
      <c r="X35" s="2"/>
    </row>
    <row r="36" spans="1:24" ht="13.5" thickBot="1">
      <c r="A36" s="6">
        <v>13</v>
      </c>
      <c r="B36" s="7">
        <v>1E-05</v>
      </c>
      <c r="C36" s="4">
        <f t="shared" si="1"/>
        <v>1.584291538805402</v>
      </c>
      <c r="D36" s="5">
        <f t="shared" si="2"/>
        <v>12.90310119003062</v>
      </c>
      <c r="E36" s="2">
        <f>E35+F$30</f>
        <v>-192</v>
      </c>
      <c r="F36" s="2">
        <f>$F$31*COS(PI()*$E36/180)</f>
        <v>-16.051369213481543</v>
      </c>
      <c r="G36" s="2">
        <f>-$F$31*SIN(PI()*$E36/180)</f>
        <v>-3.41182385011368</v>
      </c>
      <c r="H36" s="2">
        <f>H35+I$30</f>
        <v>-183.5</v>
      </c>
      <c r="I36" s="2">
        <f>$I$31*COS(PI()*$H36/180)</f>
        <v>-17.63686291173502</v>
      </c>
      <c r="J36" s="2">
        <f>-$I$31*SIN(PI()*$H36/180)</f>
        <v>-1.0787167469166148</v>
      </c>
      <c r="K36" s="3">
        <f aca="true" t="shared" si="7" ref="K36:K62">K35+F$30/2</f>
        <v>-192</v>
      </c>
      <c r="L36" s="3">
        <f t="shared" si="3"/>
        <v>-16.051369213481543</v>
      </c>
      <c r="M36" s="3">
        <f t="shared" si="4"/>
        <v>-3.41182385011368</v>
      </c>
      <c r="N36" s="2">
        <f t="shared" si="5"/>
        <v>-14.74063069431748</v>
      </c>
      <c r="O36" s="2">
        <f t="shared" si="6"/>
        <v>-3.13321777723171</v>
      </c>
      <c r="P36" s="2"/>
      <c r="Q36" s="2"/>
      <c r="U36" s="2"/>
      <c r="V36" s="2"/>
      <c r="W36" s="2"/>
      <c r="X36" s="2"/>
    </row>
    <row r="37" spans="1:89" ht="12.75">
      <c r="A37" s="6">
        <v>-3</v>
      </c>
      <c r="B37" s="7">
        <f>-B$31*0.85</f>
        <v>-0.4428847496959087</v>
      </c>
      <c r="C37" s="4">
        <f t="shared" si="1"/>
        <v>0.07397552371586195</v>
      </c>
      <c r="D37" s="5">
        <f t="shared" si="2"/>
        <v>-3.03161252857356</v>
      </c>
      <c r="E37" s="2">
        <f>E36</f>
        <v>-192</v>
      </c>
      <c r="F37" s="2">
        <f>$F$32*COS(PI()*$E37/180)</f>
        <v>-14.909489218960074</v>
      </c>
      <c r="G37" s="2">
        <f>-$F$32*SIN(PI()*$E37/180)</f>
        <v>-3.1691097646384123</v>
      </c>
      <c r="H37" s="2">
        <f>H36</f>
        <v>-183.5</v>
      </c>
      <c r="I37" s="2">
        <f>$I$32*COS(PI()*$H37/180)</f>
        <v>-15.041836667233019</v>
      </c>
      <c r="J37" s="2">
        <f>-$I$32*SIN(PI()*$H37/180)</f>
        <v>-0.919998142443601</v>
      </c>
      <c r="K37" s="3">
        <f t="shared" si="7"/>
        <v>-183.5</v>
      </c>
      <c r="L37" s="3">
        <f>$F$31*COS(PI()*$K37/180)</f>
        <v>-16.379358454975605</v>
      </c>
      <c r="M37" s="3">
        <f t="shared" si="4"/>
        <v>-1.0018044794902976</v>
      </c>
      <c r="N37" s="2">
        <f t="shared" si="5"/>
        <v>-15.041836667233019</v>
      </c>
      <c r="O37" s="2">
        <f t="shared" si="6"/>
        <v>-0.919998142443601</v>
      </c>
      <c r="P37" s="2"/>
      <c r="Q37" s="2"/>
      <c r="R37" s="28" t="s">
        <v>10</v>
      </c>
      <c r="S37" s="2" t="s">
        <v>2</v>
      </c>
      <c r="T37" s="2" t="s">
        <v>3</v>
      </c>
      <c r="U37" s="2"/>
      <c r="V37" s="40">
        <f>Numbers!AM37</f>
        <v>0</v>
      </c>
      <c r="W37" s="42"/>
      <c r="X37" s="40">
        <f>Numbers!AM45</f>
        <v>10</v>
      </c>
      <c r="Y37" s="41"/>
      <c r="Z37" s="41"/>
      <c r="AA37" s="42"/>
      <c r="AB37" s="40">
        <f>Numbers!AM52</f>
        <v>20</v>
      </c>
      <c r="AC37" s="41"/>
      <c r="AD37" s="41"/>
      <c r="AE37" s="42"/>
      <c r="AF37" s="40">
        <f>Numbers!AM61</f>
        <v>30</v>
      </c>
      <c r="AG37" s="41"/>
      <c r="AH37" s="41"/>
      <c r="AI37" s="42"/>
      <c r="AJ37" s="40">
        <f>Numbers!AM70</f>
        <v>40</v>
      </c>
      <c r="AK37" s="41"/>
      <c r="AL37" s="41"/>
      <c r="AM37" s="42"/>
      <c r="AN37" s="40">
        <f>Numbers!AM78</f>
        <v>50</v>
      </c>
      <c r="AO37" s="41"/>
      <c r="AP37" s="41"/>
      <c r="AQ37" s="42"/>
      <c r="AR37" s="40">
        <f>Numbers!AM86</f>
        <v>60</v>
      </c>
      <c r="AS37" s="41"/>
      <c r="AT37" s="41"/>
      <c r="AU37" s="42"/>
      <c r="AV37" s="40">
        <f>Numbers!AM94</f>
        <v>70</v>
      </c>
      <c r="AW37" s="41"/>
      <c r="AX37" s="41"/>
      <c r="AY37" s="41"/>
      <c r="AZ37" s="40">
        <f>Numbers!AM101</f>
        <v>80</v>
      </c>
      <c r="BA37" s="41"/>
      <c r="BB37" s="41"/>
      <c r="BC37" s="42"/>
      <c r="BD37" s="40">
        <f>Numbers!AM110</f>
        <v>90</v>
      </c>
      <c r="BE37" s="41"/>
      <c r="BF37" s="41"/>
      <c r="BG37" s="42"/>
      <c r="BH37" s="40">
        <f>Numbers!AM118</f>
        <v>100</v>
      </c>
      <c r="BI37" s="41"/>
      <c r="BJ37" s="41"/>
      <c r="BK37" s="41"/>
      <c r="BL37" s="41"/>
      <c r="BM37" s="42"/>
      <c r="BN37" s="40">
        <f>Numbers!AM125</f>
        <v>110</v>
      </c>
      <c r="BO37" s="41"/>
      <c r="BP37" s="41"/>
      <c r="BQ37" s="41"/>
      <c r="BR37" s="41"/>
      <c r="BS37" s="42"/>
      <c r="BT37" s="40">
        <f>Numbers!AM132</f>
        <v>120</v>
      </c>
      <c r="BU37" s="41"/>
      <c r="BV37" s="41"/>
      <c r="BW37" s="41"/>
      <c r="BX37" s="41"/>
      <c r="BY37" s="42"/>
      <c r="BZ37" s="40">
        <f>Numbers!AM141</f>
        <v>130</v>
      </c>
      <c r="CA37" s="41"/>
      <c r="CB37" s="41"/>
      <c r="CC37" s="41"/>
      <c r="CD37" s="41"/>
      <c r="CE37" s="42"/>
      <c r="CF37" s="40">
        <f>Numbers!AM150</f>
        <v>140</v>
      </c>
      <c r="CG37" s="41"/>
      <c r="CH37" s="41"/>
      <c r="CI37" s="41"/>
      <c r="CJ37" s="41"/>
      <c r="CK37" s="42"/>
    </row>
    <row r="38" spans="1:89" ht="12.75">
      <c r="A38" s="8">
        <v>-3</v>
      </c>
      <c r="B38" s="9">
        <f>B$31*0.7</f>
        <v>0.3647286173966307</v>
      </c>
      <c r="C38" s="4">
        <f t="shared" si="1"/>
        <v>-0.7276180158059282</v>
      </c>
      <c r="D38" s="5">
        <f t="shared" si="2"/>
        <v>-2.9331892178007717</v>
      </c>
      <c r="E38" s="2">
        <f>E37+F$30</f>
        <v>-175</v>
      </c>
      <c r="F38" s="2">
        <f>$F$31*COS(PI()*$E38/180)</f>
        <v>-16.347521473842477</v>
      </c>
      <c r="G38" s="2">
        <f>-$F$31*SIN(PI()*$E38/180)</f>
        <v>1.4302228057078294</v>
      </c>
      <c r="H38" s="2">
        <f>H37+I$30</f>
        <v>-166.5</v>
      </c>
      <c r="I38" s="2">
        <f>$I$31*COS(PI()*$H38/180)</f>
        <v>-17.181602136969243</v>
      </c>
      <c r="J38" s="2">
        <f>-$I$31*SIN(PI()*$H38/180)</f>
        <v>4.1249377200518484</v>
      </c>
      <c r="K38" s="3">
        <f t="shared" si="7"/>
        <v>-175</v>
      </c>
      <c r="L38" s="3">
        <f t="shared" si="3"/>
        <v>-16.347521473842477</v>
      </c>
      <c r="M38" s="3">
        <f t="shared" si="4"/>
        <v>1.4302228057078294</v>
      </c>
      <c r="N38" s="2">
        <f t="shared" si="5"/>
        <v>-15.012599461667326</v>
      </c>
      <c r="O38" s="2">
        <f t="shared" si="6"/>
        <v>1.3134322629512876</v>
      </c>
      <c r="R38" s="2">
        <f>B21</f>
        <v>-209</v>
      </c>
      <c r="S38" s="2">
        <f aca="true" t="shared" si="8" ref="S38:S52">$B$23*COS(PI()*$R38/180)</f>
        <v>-9.864910392510478</v>
      </c>
      <c r="T38" s="2">
        <f aca="true" t="shared" si="9" ref="T38:T52">-($B$23^1.04)*SIN(PI()*$R38/180)</f>
        <v>-6.0247089396114095</v>
      </c>
      <c r="U38" s="2"/>
      <c r="V38" s="4">
        <f>Numbers!AM38+S$38</f>
        <v>-10.8792178737705</v>
      </c>
      <c r="W38" s="5">
        <f>Numbers!AN38+T$38</f>
        <v>-6.613323902131454</v>
      </c>
      <c r="X38" s="4">
        <f>Numbers!AM46+S$39</f>
        <v>-12.304018667428927</v>
      </c>
      <c r="Y38" s="3">
        <f>Numbers!AN46+T$39</f>
        <v>-1.995094951658253</v>
      </c>
      <c r="Z38" s="3">
        <f>Numbers!AO46+S$39</f>
        <v>-11.750720602660087</v>
      </c>
      <c r="AA38" s="5">
        <f>Numbers!AP46+T$39</f>
        <v>-3.1723248766983425</v>
      </c>
      <c r="AB38" s="4">
        <f>Numbers!AM53+S$40</f>
        <v>-12.589979514981987</v>
      </c>
      <c r="AC38" s="3">
        <f>Numbers!AN53+T$40</f>
        <v>1.6716957442163494</v>
      </c>
      <c r="AD38" s="3">
        <f>Numbers!AO53+S$40</f>
        <v>-11.530472582445906</v>
      </c>
      <c r="AE38" s="5">
        <f>Numbers!AP53+T$40</f>
        <v>0.49446581917625987</v>
      </c>
      <c r="AF38" s="4">
        <f>Numbers!AM62+S$41</f>
        <v>-11.811600315510356</v>
      </c>
      <c r="AG38" s="3">
        <f>Numbers!AN62+T$41</f>
        <v>5.243835481955014</v>
      </c>
      <c r="AH38" s="3">
        <f>Numbers!AO62+S$41</f>
        <v>-10.752093382974275</v>
      </c>
      <c r="AI38" s="5">
        <f>Numbers!AP62+T$41</f>
        <v>4.066605556914925</v>
      </c>
      <c r="AJ38" s="4">
        <f>Numbers!AM71+S$42</f>
        <v>-10.119310101915262</v>
      </c>
      <c r="AK38" s="3">
        <f>Numbers!AN71+T$42</f>
        <v>8.409153226408492</v>
      </c>
      <c r="AL38" s="3">
        <f>Numbers!AO71+S$42</f>
        <v>-9.059803169379181</v>
      </c>
      <c r="AM38" s="5">
        <f>Numbers!AP71+T$42</f>
        <v>7.231923301368402</v>
      </c>
      <c r="AN38" s="4">
        <f>Numbers!AM79+S$43</f>
        <v>-7.072383979405473</v>
      </c>
      <c r="AO38" s="3">
        <f>Numbers!AN79+T$43</f>
        <v>10.891030314979918</v>
      </c>
      <c r="AP38" s="3">
        <f>Numbers!AO79+S$43</f>
        <v>-6.601492009389437</v>
      </c>
      <c r="AQ38" s="5">
        <f>Numbers!AP79+T$43</f>
        <v>9.713800389939827</v>
      </c>
      <c r="AR38" s="4">
        <f>Numbers!AM87+S$44</f>
        <v>-3.5331314188621232</v>
      </c>
      <c r="AS38" s="3">
        <f>Numbers!AN87+T$44</f>
        <v>12.472574297559536</v>
      </c>
      <c r="AT38" s="3">
        <f>Numbers!AO87+S$44</f>
        <v>-3.1419929151141277</v>
      </c>
      <c r="AU38" s="5">
        <f>Numbers!AP87+T$44</f>
        <v>11.295344372519448</v>
      </c>
      <c r="AV38" s="4">
        <f>Numbers!AM95+S$45</f>
        <v>-0.8240609475280619</v>
      </c>
      <c r="AW38" s="3">
        <f>Numbers!AN95+T$45</f>
        <v>13.01557327359933</v>
      </c>
      <c r="AX38" s="3">
        <f>Numbers!AO95+S$45</f>
        <v>0.15569251873997833</v>
      </c>
      <c r="AY38" s="3">
        <f>Numbers!AP95+T$45</f>
        <v>11.838343348559242</v>
      </c>
      <c r="AZ38" s="4">
        <f>Numbers!AM102+S$46</f>
        <v>2.4736244863260444</v>
      </c>
      <c r="BA38" s="3">
        <f>Numbers!AN102+T$46</f>
        <v>12.472574297559536</v>
      </c>
      <c r="BB38" s="3">
        <f>Numbers!AO102+S$46</f>
        <v>3.4533779525940846</v>
      </c>
      <c r="BC38" s="5">
        <f>Numbers!AP102+T$46</f>
        <v>11.295344372519448</v>
      </c>
      <c r="BD38" s="4">
        <f>Numbers!AM111+S$47</f>
        <v>6.601492009389437</v>
      </c>
      <c r="BE38" s="3">
        <f>Numbers!AN111+T$47</f>
        <v>10.302415352459873</v>
      </c>
      <c r="BF38" s="3">
        <f>Numbers!AO111+S$47</f>
        <v>7.0723839794054735</v>
      </c>
      <c r="BG38" s="5">
        <f>Numbers!AP111+T$47</f>
        <v>9.713800389939827</v>
      </c>
      <c r="BH38" s="4">
        <f>Numbers!AM119+S$48</f>
        <v>7.9178901420902985</v>
      </c>
      <c r="BI38" s="3">
        <f>Numbers!AN119+T$48</f>
        <v>8.409153226408488</v>
      </c>
      <c r="BJ38" s="3">
        <f>Numbers!AO119+S$48</f>
        <v>8.471188206859141</v>
      </c>
      <c r="BK38" s="3">
        <f>Numbers!AP119+T$48</f>
        <v>7.231923301368398</v>
      </c>
      <c r="BL38" s="3">
        <f>Numbers!AQ119+S$48</f>
        <v>9.53069513939522</v>
      </c>
      <c r="BM38" s="5">
        <f>Numbers!AR119+T$48</f>
        <v>7.231923301368398</v>
      </c>
      <c r="BN38" s="4">
        <f>Numbers!AM126+S$49</f>
        <v>9.61018035568539</v>
      </c>
      <c r="BO38" s="3">
        <f>Numbers!AN126+T$49</f>
        <v>5.243835481955012</v>
      </c>
      <c r="BP38" s="3">
        <f>Numbers!AO126+S$49</f>
        <v>10.457785901714255</v>
      </c>
      <c r="BQ38" s="3">
        <f>Numbers!AP126+T$49</f>
        <v>5.243835481955012</v>
      </c>
      <c r="BR38" s="3">
        <f>Numbers!AQ126+S$49</f>
        <v>11.222985352990312</v>
      </c>
      <c r="BS38" s="5">
        <f>Numbers!AR126+T$49</f>
        <v>4.066605556914922</v>
      </c>
      <c r="BT38" s="4">
        <f>Numbers!AM133+S$50</f>
        <v>10.38855955515702</v>
      </c>
      <c r="BU38" s="3">
        <f>Numbers!AN133+T$50</f>
        <v>1.6716957442163436</v>
      </c>
      <c r="BV38" s="3">
        <f>Numbers!AO133+S$50</f>
        <v>10.941857619925862</v>
      </c>
      <c r="BW38" s="3">
        <f>Numbers!AP133+T$50</f>
        <v>1.6716957442163436</v>
      </c>
      <c r="BX38" s="3">
        <f>Numbers!AQ133+S$50</f>
        <v>12.001364552461942</v>
      </c>
      <c r="BY38" s="5">
        <f>Numbers!AR133+T$50</f>
        <v>0.4944658191762541</v>
      </c>
      <c r="BZ38" s="4">
        <f>Numbers!AM142+S$51</f>
        <v>10.185004802356767</v>
      </c>
      <c r="CA38" s="3">
        <f>Numbers!AN142+T$51</f>
        <v>-1.9950949516582561</v>
      </c>
      <c r="CB38" s="3">
        <f>Numbers!AO142+S$51</f>
        <v>10.73830286712561</v>
      </c>
      <c r="CC38" s="3">
        <f>Numbers!AP142+T$51</f>
        <v>-1.9950949516582561</v>
      </c>
      <c r="CD38" s="3">
        <f>Numbers!AQ142+S$51</f>
        <v>11.797809799661689</v>
      </c>
      <c r="CE38" s="5">
        <f>Numbers!AR142+T$51</f>
        <v>-3.1723248766983456</v>
      </c>
      <c r="CF38" s="4">
        <f>Numbers!AM151+S$52</f>
        <v>9.017304846481611</v>
      </c>
      <c r="CG38" s="3">
        <f>Numbers!AN151+T$52</f>
        <v>-5.436093977091366</v>
      </c>
      <c r="CH38" s="3">
        <f>Numbers!AO151+S$52</f>
        <v>9.570602911250454</v>
      </c>
      <c r="CI38" s="3">
        <f>Numbers!AP151+T$52</f>
        <v>-5.436093977091366</v>
      </c>
      <c r="CJ38" s="3">
        <f>Numbers!AQ151+S$52</f>
        <v>10.630109843786533</v>
      </c>
      <c r="CK38" s="5">
        <f>Numbers!AR151+T$52</f>
        <v>-6.613323902131455</v>
      </c>
    </row>
    <row r="39" spans="1:89" ht="12.75">
      <c r="A39" s="8">
        <v>13</v>
      </c>
      <c r="B39" s="9">
        <v>1E-05</v>
      </c>
      <c r="C39" s="4">
        <f t="shared" si="1"/>
        <v>1.584291538805402</v>
      </c>
      <c r="D39" s="5">
        <f t="shared" si="2"/>
        <v>12.90310119003062</v>
      </c>
      <c r="E39" s="2">
        <f>E38</f>
        <v>-175</v>
      </c>
      <c r="F39" s="2">
        <f>$F$32*COS(PI()*$E39/180)</f>
        <v>-15.184573473411925</v>
      </c>
      <c r="G39" s="2">
        <f>-$F$32*SIN(PI()*$E39/180)</f>
        <v>1.3284780394000142</v>
      </c>
      <c r="H39" s="2">
        <f>H38</f>
        <v>-166.5</v>
      </c>
      <c r="I39" s="2">
        <f>$I$32*COS(PI()*$H39/180)</f>
        <v>-14.653561368542098</v>
      </c>
      <c r="J39" s="2">
        <f>-$I$32*SIN(PI()*$H39/180)</f>
        <v>3.518008829463916</v>
      </c>
      <c r="K39" s="3">
        <f t="shared" si="7"/>
        <v>-166.5</v>
      </c>
      <c r="L39" s="3">
        <f t="shared" si="3"/>
        <v>-15.95655767358398</v>
      </c>
      <c r="M39" s="3">
        <f t="shared" si="4"/>
        <v>3.830830565464347</v>
      </c>
      <c r="N39" s="2">
        <f t="shared" si="5"/>
        <v>-14.653561368542098</v>
      </c>
      <c r="O39" s="2">
        <f t="shared" si="6"/>
        <v>3.518008829463916</v>
      </c>
      <c r="R39" s="2">
        <f aca="true" t="shared" si="10" ref="R39:R52">R38+B$22</f>
        <v>-192</v>
      </c>
      <c r="S39" s="2">
        <f t="shared" si="8"/>
        <v>-11.032610348385631</v>
      </c>
      <c r="T39" s="2">
        <f t="shared" si="9"/>
        <v>-2.5837099141782978</v>
      </c>
      <c r="U39" s="2"/>
      <c r="V39" s="4">
        <f>Numbers!AM39+S$38</f>
        <v>-10.290602911250454</v>
      </c>
      <c r="W39" s="5">
        <f>Numbers!AN39+T$38</f>
        <v>-6.613323902131454</v>
      </c>
      <c r="X39" s="4">
        <f>Numbers!AM47+S$39</f>
        <v>-12.304018667428927</v>
      </c>
      <c r="Y39" s="3">
        <f>Numbers!AN47+T$39</f>
        <v>-3.1723248766983425</v>
      </c>
      <c r="Z39" s="3">
        <f>Numbers!AO47+S$39</f>
        <v>-11.162105640140041</v>
      </c>
      <c r="AA39" s="5">
        <f>Numbers!AP47+T$39</f>
        <v>-3.1723248766983425</v>
      </c>
      <c r="AB39" s="4">
        <f>Numbers!AM54+S$40</f>
        <v>-12.001364552461942</v>
      </c>
      <c r="AC39" s="3">
        <f>Numbers!AN54+T$40</f>
        <v>1.6716957442163494</v>
      </c>
      <c r="AD39" s="3">
        <f>Numbers!AO54+S$40</f>
        <v>-10.941857619925862</v>
      </c>
      <c r="AE39" s="5">
        <f>Numbers!AP54+T$40</f>
        <v>0.49446581917625987</v>
      </c>
      <c r="AF39" s="4">
        <f>Numbers!AM63+S$41</f>
        <v>-11.22298535299031</v>
      </c>
      <c r="AG39" s="3">
        <f>Numbers!AN63+T$41</f>
        <v>5.243835481955014</v>
      </c>
      <c r="AH39" s="3">
        <f>Numbers!AO63+S$41</f>
        <v>-10.163478420454231</v>
      </c>
      <c r="AI39" s="5">
        <f>Numbers!AP63+T$41</f>
        <v>4.066605556914925</v>
      </c>
      <c r="AJ39" s="4">
        <f>Numbers!AM72+S$42</f>
        <v>-10.119310101915262</v>
      </c>
      <c r="AK39" s="3">
        <f>Numbers!AN72+T$42</f>
        <v>7.820538263888447</v>
      </c>
      <c r="AL39" s="3">
        <f>Numbers!AO72+S$42</f>
        <v>-8.471188206859138</v>
      </c>
      <c r="AM39" s="5">
        <f>Numbers!AP72+T$42</f>
        <v>7.231923301368402</v>
      </c>
      <c r="AN39" s="4">
        <f>Numbers!AM80+S$43</f>
        <v>-7.660998941925517</v>
      </c>
      <c r="AO39" s="3">
        <f>Numbers!AN80+T$43</f>
        <v>10.891030314979918</v>
      </c>
      <c r="AP39" s="3">
        <f>Numbers!AO80+S$43</f>
        <v>-6.0128770468693915</v>
      </c>
      <c r="AQ39" s="5">
        <f>Numbers!AP80+T$43</f>
        <v>9.713800389939827</v>
      </c>
      <c r="AR39" s="4">
        <f>Numbers!AM88+S$44</f>
        <v>-4.121746381382168</v>
      </c>
      <c r="AS39" s="3">
        <f>Numbers!AN88+T$44</f>
        <v>12.472574297559536</v>
      </c>
      <c r="AT39" s="3">
        <f>Numbers!AO88+S$44</f>
        <v>-2.553377952594083</v>
      </c>
      <c r="AU39" s="5">
        <f>Numbers!AP88+T$44</f>
        <v>11.295344372519448</v>
      </c>
      <c r="AV39" s="4">
        <f>Numbers!AM96+S$45</f>
        <v>-0.23544598500801722</v>
      </c>
      <c r="AW39" s="3">
        <f>Numbers!AN96+T$45</f>
        <v>13.01557327359933</v>
      </c>
      <c r="AX39" s="3">
        <f>Numbers!AO96+S$45</f>
        <v>0.744307481260023</v>
      </c>
      <c r="AY39" s="3">
        <f>Numbers!AP96+T$45</f>
        <v>11.838343348559242</v>
      </c>
      <c r="AZ39" s="4">
        <f>Numbers!AM103+S$46</f>
        <v>2.4736244863260444</v>
      </c>
      <c r="BA39" s="3">
        <f>Numbers!AN103+T$46</f>
        <v>11.295344372519448</v>
      </c>
      <c r="BB39" s="3">
        <f>Numbers!AO103+S$46</f>
        <v>4.041992915114129</v>
      </c>
      <c r="BC39" s="5">
        <f>Numbers!AP103+T$46</f>
        <v>11.295344372519448</v>
      </c>
      <c r="BD39" s="4">
        <f>Numbers!AM112+S$47</f>
        <v>6.012877046869393</v>
      </c>
      <c r="BE39" s="3">
        <f>Numbers!AN112+T$47</f>
        <v>10.302415352459873</v>
      </c>
      <c r="BF39" s="3">
        <f>Numbers!AO112+S$47</f>
        <v>7.660998941925518</v>
      </c>
      <c r="BG39" s="5">
        <f>Numbers!AP112+T$47</f>
        <v>9.713800389939827</v>
      </c>
      <c r="BH39" s="4">
        <f>Numbers!AM120+S$48</f>
        <v>7.9178901420902985</v>
      </c>
      <c r="BI39" s="3">
        <f>Numbers!AN120+T$48</f>
        <v>7.231923301368398</v>
      </c>
      <c r="BJ39" s="3">
        <f>Numbers!AO120+S$48</f>
        <v>9.059803169379185</v>
      </c>
      <c r="BK39" s="3">
        <f>Numbers!AP120+T$48</f>
        <v>7.231923301368398</v>
      </c>
      <c r="BL39" s="3">
        <f>Numbers!AQ120+S$48</f>
        <v>10.119310101915266</v>
      </c>
      <c r="BM39" s="5">
        <f>Numbers!AR120+T$48</f>
        <v>7.231923301368398</v>
      </c>
      <c r="BN39" s="4">
        <f>Numbers!AM127+S$49</f>
        <v>9.61018035568539</v>
      </c>
      <c r="BO39" s="3">
        <f>Numbers!AN127+T$49</f>
        <v>4.066605556914922</v>
      </c>
      <c r="BP39" s="3">
        <f>Numbers!AO127+S$49</f>
        <v>10.457785901714255</v>
      </c>
      <c r="BQ39" s="3">
        <f>Numbers!AP127+T$49</f>
        <v>4.066605556914922</v>
      </c>
      <c r="BR39" s="3">
        <f>Numbers!AQ127+S$49</f>
        <v>11.811600315510358</v>
      </c>
      <c r="BS39" s="5">
        <f>Numbers!AR127+T$49</f>
        <v>4.066605556914922</v>
      </c>
      <c r="BT39" s="4">
        <f>Numbers!AM134+S$50</f>
        <v>10.38855955515702</v>
      </c>
      <c r="BU39" s="3">
        <f>Numbers!AN134+T$50</f>
        <v>0.4944658191762541</v>
      </c>
      <c r="BV39" s="3">
        <f>Numbers!AO134+S$50</f>
        <v>11.530472582445906</v>
      </c>
      <c r="BW39" s="3">
        <f>Numbers!AP134+T$50</f>
        <v>1.6716957442163436</v>
      </c>
      <c r="BX39" s="3">
        <f>Numbers!AQ134+S$50</f>
        <v>12.589979514981987</v>
      </c>
      <c r="BY39" s="5">
        <f>Numbers!AR134+T$50</f>
        <v>0.4944658191762541</v>
      </c>
      <c r="BZ39" s="4">
        <f>Numbers!AM143+S$51</f>
        <v>10.185004802356767</v>
      </c>
      <c r="CA39" s="3">
        <f>Numbers!AN143+T$51</f>
        <v>-3.1723248766983456</v>
      </c>
      <c r="CB39" s="3">
        <f>Numbers!AO143+S$51</f>
        <v>11.326917829645653</v>
      </c>
      <c r="CC39" s="3">
        <f>Numbers!AP143+T$51</f>
        <v>-1.9950949516582561</v>
      </c>
      <c r="CD39" s="3">
        <f>Numbers!AQ143+S$51</f>
        <v>12.386424762181734</v>
      </c>
      <c r="CE39" s="5">
        <f>Numbers!AR143+T$51</f>
        <v>-3.1723248766983456</v>
      </c>
      <c r="CF39" s="4">
        <f>Numbers!AM152+S$52</f>
        <v>9.017304846481611</v>
      </c>
      <c r="CG39" s="3">
        <f>Numbers!AN152+T$52</f>
        <v>-6.613323902131455</v>
      </c>
      <c r="CH39" s="3">
        <f>Numbers!AO152+S$52</f>
        <v>9.570602911250454</v>
      </c>
      <c r="CI39" s="3">
        <f>Numbers!AP152+T$52</f>
        <v>-6.02470893961141</v>
      </c>
      <c r="CJ39" s="3">
        <f>Numbers!AQ152+S$52</f>
        <v>11.218724806306579</v>
      </c>
      <c r="CK39" s="5">
        <f>Numbers!AR152+T$52</f>
        <v>-6.613323902131455</v>
      </c>
    </row>
    <row r="40" spans="1:89" ht="12.75">
      <c r="A40" s="8">
        <v>-3</v>
      </c>
      <c r="B40" s="9">
        <f>-B$31*0.7</f>
        <v>-0.3647286173966307</v>
      </c>
      <c r="C40" s="4">
        <f t="shared" si="1"/>
        <v>-0.003598044624956748</v>
      </c>
      <c r="D40" s="5">
        <f t="shared" si="2"/>
        <v>-3.022087692047161</v>
      </c>
      <c r="E40" s="2">
        <f>E39+F$30</f>
        <v>-158</v>
      </c>
      <c r="F40" s="2">
        <f>$F$31*COS(PI()*$E40/180)</f>
        <v>-15.215055853805278</v>
      </c>
      <c r="G40" s="2">
        <f>-$F$31*SIN(PI()*$E40/180)</f>
        <v>6.1472815924840605</v>
      </c>
      <c r="H40" s="2">
        <f>H39+I$30</f>
        <v>-149.5</v>
      </c>
      <c r="I40" s="2">
        <f>$I$31*COS(PI()*$H40/180)</f>
        <v>-15.224832765561661</v>
      </c>
      <c r="J40" s="2">
        <f>-$I$31*SIN(PI()*$H40/180)</f>
        <v>8.96811186639042</v>
      </c>
      <c r="K40" s="3">
        <f t="shared" si="7"/>
        <v>-158</v>
      </c>
      <c r="L40" s="3">
        <f t="shared" si="3"/>
        <v>-15.215055853805278</v>
      </c>
      <c r="M40" s="3">
        <f t="shared" si="4"/>
        <v>6.1472815924840605</v>
      </c>
      <c r="N40" s="2">
        <f t="shared" si="5"/>
        <v>-13.972609834803661</v>
      </c>
      <c r="O40" s="2">
        <f t="shared" si="6"/>
        <v>5.645300816622921</v>
      </c>
      <c r="R40" s="2">
        <f t="shared" si="10"/>
        <v>-175</v>
      </c>
      <c r="S40" s="2">
        <f t="shared" si="8"/>
        <v>-11.236165101185884</v>
      </c>
      <c r="T40" s="2">
        <f t="shared" si="9"/>
        <v>1.0830807816963046</v>
      </c>
      <c r="U40" s="2"/>
      <c r="V40" s="4">
        <f>Numbers!AM40+S$38</f>
        <v>-10.290602911250454</v>
      </c>
      <c r="W40" s="5">
        <f>Numbers!AN40+T$38</f>
        <v>-5.436093977091365</v>
      </c>
      <c r="X40" s="4"/>
      <c r="Y40" s="3"/>
      <c r="Z40" s="3">
        <f>Numbers!AO48+S$39</f>
        <v>-11.162105640140041</v>
      </c>
      <c r="AA40" s="5">
        <f>Numbers!AP48+T$39</f>
        <v>-1.995094951658253</v>
      </c>
      <c r="AB40" s="4">
        <f>Numbers!AM55+S$40</f>
        <v>-12.001364552461942</v>
      </c>
      <c r="AC40" s="3">
        <f>Numbers!AN55+T$40</f>
        <v>1.0830807816963046</v>
      </c>
      <c r="AD40" s="3">
        <f>Numbers!AO55+S$40</f>
        <v>-10.941857619925862</v>
      </c>
      <c r="AE40" s="5">
        <f>Numbers!AP55+T$40</f>
        <v>1.6716957442163494</v>
      </c>
      <c r="AF40" s="4">
        <f>Numbers!AM64+S$41</f>
        <v>-11.22298535299031</v>
      </c>
      <c r="AG40" s="3">
        <f>Numbers!AN64+T$41</f>
        <v>4.65522051943497</v>
      </c>
      <c r="AH40" s="3">
        <f>Numbers!AO64+S$41</f>
        <v>-10.163478420454231</v>
      </c>
      <c r="AI40" s="5">
        <f>Numbers!AP64+T$41</f>
        <v>5.243835481955014</v>
      </c>
      <c r="AJ40" s="4">
        <f>Numbers!AM73+S$42</f>
        <v>-9.530695139395217</v>
      </c>
      <c r="AK40" s="3">
        <f>Numbers!AN73+T$42</f>
        <v>7.820538263888447</v>
      </c>
      <c r="AL40" s="3">
        <f>Numbers!AO73+S$42</f>
        <v>-8.471188206859138</v>
      </c>
      <c r="AM40" s="5">
        <f>Numbers!AP73+T$42</f>
        <v>8.409153226408492</v>
      </c>
      <c r="AN40" s="4">
        <f>Numbers!AM81+S$43</f>
        <v>-7.660998941925517</v>
      </c>
      <c r="AO40" s="3">
        <f>Numbers!AN81+T$43</f>
        <v>10.302415352459873</v>
      </c>
      <c r="AP40" s="3">
        <f>Numbers!AO81+S$43</f>
        <v>-6.0128770468693915</v>
      </c>
      <c r="AQ40" s="5">
        <f>Numbers!AP81+T$43</f>
        <v>10.891030314979918</v>
      </c>
      <c r="AR40" s="4">
        <f>Numbers!AM89+S$44</f>
        <v>-4.121746381382168</v>
      </c>
      <c r="AS40" s="3">
        <f>Numbers!AN89+T$44</f>
        <v>11.295344372519448</v>
      </c>
      <c r="AT40" s="3">
        <f>Numbers!AO89+S$44</f>
        <v>-2.553377952594083</v>
      </c>
      <c r="AU40" s="5">
        <f>Numbers!AP89+T$44</f>
        <v>12.472574297559536</v>
      </c>
      <c r="AV40" s="4">
        <f>Numbers!AM97+S$45</f>
        <v>-0.5297534662680397</v>
      </c>
      <c r="AW40" s="3">
        <f>Numbers!AN97+T$45</f>
        <v>11.838343348559242</v>
      </c>
      <c r="AX40" s="3">
        <f>Numbers!AO97+S$45</f>
        <v>0.744307481260023</v>
      </c>
      <c r="AY40" s="3">
        <f>Numbers!AP97+T$45</f>
        <v>13.01557327359933</v>
      </c>
      <c r="AZ40" s="4">
        <f>Numbers!AM104+S$46</f>
        <v>3.062239448846089</v>
      </c>
      <c r="BA40" s="3">
        <f>Numbers!AN104+T$46</f>
        <v>11.295344372519448</v>
      </c>
      <c r="BB40" s="3">
        <f>Numbers!AO104+S$46</f>
        <v>4.041992915114129</v>
      </c>
      <c r="BC40" s="5">
        <f>Numbers!AP104+T$46</f>
        <v>12.472574297559536</v>
      </c>
      <c r="BD40" s="4">
        <f>Numbers!AM113+S$47</f>
        <v>6.012877046869393</v>
      </c>
      <c r="BE40" s="3">
        <f>Numbers!AN113+T$47</f>
        <v>10.891030314979918</v>
      </c>
      <c r="BF40" s="3">
        <f>Numbers!AO113+S$47</f>
        <v>7.660998941925518</v>
      </c>
      <c r="BG40" s="5">
        <f>Numbers!AP113+T$47</f>
        <v>10.891030314979918</v>
      </c>
      <c r="BH40" s="4"/>
      <c r="BI40" s="3"/>
      <c r="BJ40" s="3">
        <f>Numbers!AO121+S$48</f>
        <v>9.059803169379185</v>
      </c>
      <c r="BK40" s="3">
        <f>Numbers!AP121+T$48</f>
        <v>8.409153226408488</v>
      </c>
      <c r="BL40" s="3">
        <f>Numbers!AQ121+S$48</f>
        <v>10.119310101915266</v>
      </c>
      <c r="BM40" s="5">
        <f>Numbers!AR121+T$48</f>
        <v>8.409153226408488</v>
      </c>
      <c r="BN40" s="4"/>
      <c r="BO40" s="3"/>
      <c r="BP40" s="3"/>
      <c r="BQ40" s="3"/>
      <c r="BR40" s="3">
        <f>Numbers!AQ128+S$49</f>
        <v>11.811600315510358</v>
      </c>
      <c r="BS40" s="5">
        <f>Numbers!AR128+T$49</f>
        <v>5.243835481955012</v>
      </c>
      <c r="BT40" s="4"/>
      <c r="BU40" s="3"/>
      <c r="BV40" s="3">
        <f>Numbers!AO135+S$50</f>
        <v>11.530472582445906</v>
      </c>
      <c r="BW40" s="3">
        <f>Numbers!AP135+T$50</f>
        <v>1.0830807816962988</v>
      </c>
      <c r="BX40" s="3">
        <f>Numbers!AQ135+S$50</f>
        <v>12.589979514981987</v>
      </c>
      <c r="BY40" s="5">
        <f>Numbers!AR135+T$50</f>
        <v>1.6716957442163436</v>
      </c>
      <c r="BZ40" s="4"/>
      <c r="CA40" s="3"/>
      <c r="CB40" s="3">
        <f>Numbers!AO144+S$51</f>
        <v>11.326917829645653</v>
      </c>
      <c r="CC40" s="3">
        <f>Numbers!AP144+T$51</f>
        <v>-2.583709914178301</v>
      </c>
      <c r="CD40" s="3">
        <f>Numbers!AQ144+S$51</f>
        <v>12.386424762181734</v>
      </c>
      <c r="CE40" s="5">
        <f>Numbers!AR144+T$51</f>
        <v>-1.9950949516582561</v>
      </c>
      <c r="CF40" s="4"/>
      <c r="CG40" s="3"/>
      <c r="CH40" s="3">
        <f>Numbers!AO153+S$52</f>
        <v>10.159217873770498</v>
      </c>
      <c r="CI40" s="3">
        <f>Numbers!AP153+T$52</f>
        <v>-6.02470893961141</v>
      </c>
      <c r="CJ40" s="3">
        <f>Numbers!AQ153+S$52</f>
        <v>11.218724806306579</v>
      </c>
      <c r="CK40" s="5">
        <f>Numbers!AR153+T$52</f>
        <v>-5.436093977091366</v>
      </c>
    </row>
    <row r="41" spans="1:89" ht="12.75">
      <c r="A41" s="6">
        <v>-3</v>
      </c>
      <c r="B41" s="7">
        <f>B$31*0.55</f>
        <v>0.2865724850973527</v>
      </c>
      <c r="C41" s="4">
        <f t="shared" si="1"/>
        <v>-0.65004444746511</v>
      </c>
      <c r="D41" s="5">
        <f t="shared" si="2"/>
        <v>-2.94271405432717</v>
      </c>
      <c r="E41" s="2">
        <f>E40</f>
        <v>-158</v>
      </c>
      <c r="F41" s="2">
        <f>$F$32*COS(PI()*$E41/180)</f>
        <v>-14.132670440827873</v>
      </c>
      <c r="G41" s="2">
        <f>-$F$32*SIN(PI()*$E41/180)</f>
        <v>5.709969499179771</v>
      </c>
      <c r="H41" s="2">
        <f>H40</f>
        <v>-149.5</v>
      </c>
      <c r="I41" s="2">
        <f>$I$32*COS(PI()*$H41/180)</f>
        <v>-12.984704189833009</v>
      </c>
      <c r="J41" s="2">
        <f>-$I$32*SIN(PI()*$H41/180)</f>
        <v>7.648575292716188</v>
      </c>
      <c r="K41" s="3">
        <f t="shared" si="7"/>
        <v>-149.5</v>
      </c>
      <c r="L41" s="3">
        <f t="shared" si="3"/>
        <v>-14.139305529118051</v>
      </c>
      <c r="M41" s="3">
        <f t="shared" si="4"/>
        <v>8.328687457574537</v>
      </c>
      <c r="N41" s="2">
        <f t="shared" si="5"/>
        <v>-12.984704189833009</v>
      </c>
      <c r="O41" s="2">
        <f t="shared" si="6"/>
        <v>7.648575292716188</v>
      </c>
      <c r="R41" s="2">
        <f t="shared" si="10"/>
        <v>-158</v>
      </c>
      <c r="S41" s="2">
        <f t="shared" si="8"/>
        <v>-10.457785901714253</v>
      </c>
      <c r="T41" s="2">
        <f t="shared" si="9"/>
        <v>4.65522051943497</v>
      </c>
      <c r="U41" s="2"/>
      <c r="V41" s="4">
        <f>Numbers!AM41+S$38</f>
        <v>-10.8792178737705</v>
      </c>
      <c r="W41" s="5">
        <f>Numbers!AN41+T$38</f>
        <v>-5.436093977091365</v>
      </c>
      <c r="X41" s="4"/>
      <c r="Y41" s="3"/>
      <c r="Z41" s="3">
        <f>Numbers!AO49+S$39</f>
        <v>-11.750720602660087</v>
      </c>
      <c r="AA41" s="5">
        <f>Numbers!AP49+T$39</f>
        <v>-1.995094951658253</v>
      </c>
      <c r="AB41" s="4">
        <f>Numbers!AM56+S$40</f>
        <v>-12.589979514981987</v>
      </c>
      <c r="AC41" s="3">
        <f>Numbers!AN56+T$40</f>
        <v>1.0830807816963046</v>
      </c>
      <c r="AD41" s="3">
        <f>Numbers!AO56+S$40</f>
        <v>-11.530472582445906</v>
      </c>
      <c r="AE41" s="5">
        <f>Numbers!AP56+T$40</f>
        <v>1.6716957442163494</v>
      </c>
      <c r="AF41" s="4">
        <f>Numbers!AM65+S$41</f>
        <v>-11.811600315510356</v>
      </c>
      <c r="AG41" s="3">
        <f>Numbers!AN65+T$41</f>
        <v>4.65522051943497</v>
      </c>
      <c r="AH41" s="3">
        <f>Numbers!AO65+S$41</f>
        <v>-10.752093382974275</v>
      </c>
      <c r="AI41" s="5">
        <f>Numbers!AP65+T$41</f>
        <v>5.243835481955014</v>
      </c>
      <c r="AJ41" s="4">
        <f>Numbers!AM74+S$42</f>
        <v>-9.530695139395217</v>
      </c>
      <c r="AK41" s="3">
        <f>Numbers!AN74+T$42</f>
        <v>8.409153226408492</v>
      </c>
      <c r="AL41" s="3">
        <f>Numbers!AO74+S$42</f>
        <v>-9.059803169379181</v>
      </c>
      <c r="AM41" s="5">
        <f>Numbers!AP74+T$42</f>
        <v>8.409153226408492</v>
      </c>
      <c r="AN41" s="4">
        <f>Numbers!AM82+S$43</f>
        <v>-7.072383979405473</v>
      </c>
      <c r="AO41" s="3">
        <f>Numbers!AN82+T$43</f>
        <v>10.302415352459873</v>
      </c>
      <c r="AP41" s="3">
        <f>Numbers!AO82+S$43</f>
        <v>-6.601492009389437</v>
      </c>
      <c r="AQ41" s="5">
        <f>Numbers!AP82+T$43</f>
        <v>10.891030314979918</v>
      </c>
      <c r="AR41" s="4">
        <f>Numbers!AM90+S$44</f>
        <v>-3.5331314188621232</v>
      </c>
      <c r="AS41" s="3">
        <f>Numbers!AN90+T$44</f>
        <v>11.295344372519448</v>
      </c>
      <c r="AT41" s="3">
        <f>Numbers!AO90+S$44</f>
        <v>-3.1419929151141277</v>
      </c>
      <c r="AU41" s="5">
        <f>Numbers!AP90+T$44</f>
        <v>12.472574297559536</v>
      </c>
      <c r="AV41" s="4"/>
      <c r="AW41" s="3"/>
      <c r="AX41" s="3">
        <f>Numbers!AO98+S$45</f>
        <v>0.15569251873997833</v>
      </c>
      <c r="AY41" s="3">
        <f>Numbers!AP98+T$45</f>
        <v>13.01557327359933</v>
      </c>
      <c r="AZ41" s="4">
        <f>Numbers!AM105+S$46</f>
        <v>3.062239448846089</v>
      </c>
      <c r="BA41" s="3">
        <f>Numbers!AN105+T$46</f>
        <v>12.472574297559536</v>
      </c>
      <c r="BB41" s="3">
        <f>Numbers!AO105+S$46</f>
        <v>3.4533779525940846</v>
      </c>
      <c r="BC41" s="5">
        <f>Numbers!AP105+T$46</f>
        <v>12.472574297559536</v>
      </c>
      <c r="BD41" s="4">
        <f>Numbers!AM114+S$47</f>
        <v>6.601492009389437</v>
      </c>
      <c r="BE41" s="3">
        <f>Numbers!AN114+T$47</f>
        <v>10.891030314979918</v>
      </c>
      <c r="BF41" s="3">
        <f>Numbers!AO114+S$47</f>
        <v>7.0723839794054735</v>
      </c>
      <c r="BG41" s="5">
        <f>Numbers!AP114+T$47</f>
        <v>10.891030314979918</v>
      </c>
      <c r="BH41" s="4"/>
      <c r="BI41" s="3"/>
      <c r="BJ41" s="3">
        <f>Numbers!AO122+S$48</f>
        <v>8.471188206859141</v>
      </c>
      <c r="BK41" s="3">
        <f>Numbers!AP122+T$48</f>
        <v>8.409153226408488</v>
      </c>
      <c r="BL41" s="3">
        <f>Numbers!AQ122+S$48</f>
        <v>9.53069513939522</v>
      </c>
      <c r="BM41" s="5">
        <f>Numbers!AR122+T$48</f>
        <v>8.409153226408488</v>
      </c>
      <c r="BN41" s="4"/>
      <c r="BO41" s="3"/>
      <c r="BP41" s="3"/>
      <c r="BQ41" s="3"/>
      <c r="BR41" s="3">
        <f>Numbers!AQ129+S$49</f>
        <v>11.222985352990312</v>
      </c>
      <c r="BS41" s="5">
        <f>Numbers!AR129+T$49</f>
        <v>5.243835481955012</v>
      </c>
      <c r="BT41" s="4"/>
      <c r="BU41" s="3"/>
      <c r="BV41" s="3">
        <f>Numbers!AO136+S$50</f>
        <v>10.941857619925862</v>
      </c>
      <c r="BW41" s="3">
        <f>Numbers!AP136+T$50</f>
        <v>1.0830807816962988</v>
      </c>
      <c r="BX41" s="3">
        <f>Numbers!AQ136+S$50</f>
        <v>12.001364552461942</v>
      </c>
      <c r="BY41" s="5">
        <f>Numbers!AR136+T$50</f>
        <v>1.6716957442163436</v>
      </c>
      <c r="BZ41" s="4"/>
      <c r="CA41" s="3"/>
      <c r="CB41" s="3">
        <f>Numbers!AO145+S$51</f>
        <v>10.73830286712561</v>
      </c>
      <c r="CC41" s="3">
        <f>Numbers!AP145+T$51</f>
        <v>-2.583709914178301</v>
      </c>
      <c r="CD41" s="3">
        <f>Numbers!AQ145+S$51</f>
        <v>11.797809799661689</v>
      </c>
      <c r="CE41" s="5">
        <f>Numbers!AR145+T$51</f>
        <v>-1.9950949516582561</v>
      </c>
      <c r="CF41" s="4"/>
      <c r="CG41" s="3"/>
      <c r="CH41" s="3">
        <f>Numbers!AO154+S$52</f>
        <v>10.159217873770498</v>
      </c>
      <c r="CI41" s="3">
        <f>Numbers!AP154+T$52</f>
        <v>-5.436093977091366</v>
      </c>
      <c r="CJ41" s="3">
        <f>Numbers!AQ154+S$52</f>
        <v>10.630109843786533</v>
      </c>
      <c r="CK41" s="5">
        <f>Numbers!AR154+T$52</f>
        <v>-5.436093977091366</v>
      </c>
    </row>
    <row r="42" spans="1:89" ht="13.5" thickBot="1">
      <c r="A42" s="6">
        <v>13</v>
      </c>
      <c r="B42" s="7">
        <v>1E-05</v>
      </c>
      <c r="C42" s="4">
        <f t="shared" si="1"/>
        <v>1.584291538805402</v>
      </c>
      <c r="D42" s="5">
        <f t="shared" si="2"/>
        <v>12.90310119003062</v>
      </c>
      <c r="E42" s="2">
        <f>E41+F$30</f>
        <v>-141</v>
      </c>
      <c r="F42" s="2">
        <f>$F$31*COS(PI()*$E42/180)</f>
        <v>-12.752939076631947</v>
      </c>
      <c r="G42" s="2">
        <f>-$F$31*SIN(PI()*$E42/180)</f>
        <v>10.327126440565236</v>
      </c>
      <c r="H42" s="2">
        <f>H41+I$30</f>
        <v>-132.5</v>
      </c>
      <c r="I42" s="2">
        <f>$I$31*COS(PI()*$H42/180)</f>
        <v>-11.937557827927705</v>
      </c>
      <c r="J42" s="2">
        <f>-$I$31*SIN(PI()*$H42/180)</f>
        <v>13.02755833962353</v>
      </c>
      <c r="K42" s="3">
        <f t="shared" si="7"/>
        <v>-141</v>
      </c>
      <c r="L42" s="3">
        <f t="shared" si="3"/>
        <v>-12.752939076631947</v>
      </c>
      <c r="M42" s="3">
        <f t="shared" si="4"/>
        <v>10.327126440565236</v>
      </c>
      <c r="N42" s="2">
        <f t="shared" si="5"/>
        <v>-11.711547014809923</v>
      </c>
      <c r="O42" s="2">
        <f t="shared" si="6"/>
        <v>9.483823776605732</v>
      </c>
      <c r="R42" s="2">
        <f t="shared" si="10"/>
        <v>-141</v>
      </c>
      <c r="S42" s="2">
        <f t="shared" si="8"/>
        <v>-8.76549568811916</v>
      </c>
      <c r="T42" s="2">
        <f t="shared" si="9"/>
        <v>7.820538263888447</v>
      </c>
      <c r="U42" s="2"/>
      <c r="V42" s="33">
        <f>Numbers!AM42+S$38</f>
        <v>-10.8792178737705</v>
      </c>
      <c r="W42" s="44">
        <f>Numbers!AN42+T$38</f>
        <v>-6.613323902131454</v>
      </c>
      <c r="X42" s="33"/>
      <c r="Y42" s="43"/>
      <c r="Z42" s="43">
        <f>Numbers!AO50+S$39</f>
        <v>-11.750720602660087</v>
      </c>
      <c r="AA42" s="44">
        <f>Numbers!AP50+T$39</f>
        <v>-3.1723248766983425</v>
      </c>
      <c r="AB42" s="4">
        <f>Numbers!AM57+S$40</f>
        <v>-12.589979514981987</v>
      </c>
      <c r="AC42" s="3">
        <f>Numbers!AN57+T$40</f>
        <v>0.49446581917625987</v>
      </c>
      <c r="AD42" s="3">
        <f>Numbers!AO57+S$40</f>
        <v>-11.530472582445906</v>
      </c>
      <c r="AE42" s="5">
        <f>Numbers!AP57+T$40</f>
        <v>0.49446581917625987</v>
      </c>
      <c r="AF42" s="4">
        <f>Numbers!AM66+S$41</f>
        <v>-11.22298535299031</v>
      </c>
      <c r="AG42" s="3">
        <f>Numbers!AN66+T$41</f>
        <v>4.65522051943497</v>
      </c>
      <c r="AH42" s="3">
        <f>Numbers!AO66+S$41</f>
        <v>-10.752093382974275</v>
      </c>
      <c r="AI42" s="5">
        <f>Numbers!AP66+T$41</f>
        <v>4.066605556914925</v>
      </c>
      <c r="AJ42" s="4">
        <f>Numbers!AM75+S$42</f>
        <v>-9.530695139395217</v>
      </c>
      <c r="AK42" s="3">
        <f>Numbers!AN75+T$42</f>
        <v>7.231923301368402</v>
      </c>
      <c r="AL42" s="3">
        <f>Numbers!AO75+S$42</f>
        <v>-9.059803169379181</v>
      </c>
      <c r="AM42" s="5">
        <f>Numbers!AP75+T$42</f>
        <v>7.231923301368402</v>
      </c>
      <c r="AN42" s="4">
        <f>Numbers!AM83+S$43</f>
        <v>-7.072383979405473</v>
      </c>
      <c r="AO42" s="3">
        <f>Numbers!AN83+T$43</f>
        <v>9.713800389939827</v>
      </c>
      <c r="AP42" s="3">
        <f>Numbers!AO83+S$43</f>
        <v>-6.601492009389437</v>
      </c>
      <c r="AQ42" s="5">
        <f>Numbers!AP83+T$43</f>
        <v>9.713800389939827</v>
      </c>
      <c r="AR42" s="4">
        <f>Numbers!AM91+S$44</f>
        <v>-3.5331314188621232</v>
      </c>
      <c r="AS42" s="3">
        <f>Numbers!AN91+T$44</f>
        <v>11.883959335039492</v>
      </c>
      <c r="AT42" s="3">
        <f>Numbers!AO91+S$44</f>
        <v>-3.1419929151141277</v>
      </c>
      <c r="AU42" s="5">
        <f>Numbers!AP91+T$44</f>
        <v>11.295344372519448</v>
      </c>
      <c r="AV42" s="33"/>
      <c r="AW42" s="43"/>
      <c r="AX42" s="43">
        <f>Numbers!AO99+S$45</f>
        <v>0.15569251873997833</v>
      </c>
      <c r="AY42" s="43">
        <f>Numbers!AP99+T$45</f>
        <v>11.838343348559242</v>
      </c>
      <c r="AZ42" s="4">
        <f>Numbers!AM106+S$46</f>
        <v>2.4736244863260444</v>
      </c>
      <c r="BA42" s="3">
        <f>Numbers!AN106+T$46</f>
        <v>12.472574297559536</v>
      </c>
      <c r="BB42" s="3">
        <f>Numbers!AO106+S$46</f>
        <v>3.4533779525940846</v>
      </c>
      <c r="BC42" s="5">
        <f>Numbers!AP106+T$46</f>
        <v>11.295344372519448</v>
      </c>
      <c r="BD42" s="4">
        <f>Numbers!AM115+S$47</f>
        <v>6.601492009389437</v>
      </c>
      <c r="BE42" s="3">
        <f>Numbers!AN115+T$47</f>
        <v>9.713800389939827</v>
      </c>
      <c r="BF42" s="3">
        <f>Numbers!AO115+S$47</f>
        <v>7.0723839794054735</v>
      </c>
      <c r="BG42" s="5">
        <f>Numbers!AP115+T$47</f>
        <v>9.713800389939827</v>
      </c>
      <c r="BH42" s="33"/>
      <c r="BI42" s="43"/>
      <c r="BJ42" s="43">
        <f>Numbers!AO123+S$48</f>
        <v>8.471188206859141</v>
      </c>
      <c r="BK42" s="43">
        <f>Numbers!AP123+T$48</f>
        <v>7.231923301368398</v>
      </c>
      <c r="BL42" s="43">
        <f>Numbers!AQ123+S$48</f>
        <v>9.53069513939522</v>
      </c>
      <c r="BM42" s="44">
        <f>Numbers!AR123+T$48</f>
        <v>7.231923301368398</v>
      </c>
      <c r="BN42" s="33"/>
      <c r="BO42" s="43"/>
      <c r="BP42" s="43"/>
      <c r="BQ42" s="43"/>
      <c r="BR42" s="43">
        <f>Numbers!AQ130+S$49</f>
        <v>11.222985352990312</v>
      </c>
      <c r="BS42" s="44">
        <f>Numbers!AR130+T$49</f>
        <v>4.066605556914922</v>
      </c>
      <c r="BT42" s="4"/>
      <c r="BU42" s="3"/>
      <c r="BV42" s="3">
        <f>Numbers!AO137+S$50</f>
        <v>10.941857619925862</v>
      </c>
      <c r="BW42" s="3">
        <f>Numbers!AP137+T$50</f>
        <v>0.4944658191762541</v>
      </c>
      <c r="BX42" s="3">
        <f>Numbers!AQ137+S$50</f>
        <v>12.001364552461942</v>
      </c>
      <c r="BY42" s="5">
        <f>Numbers!AR137+T$50</f>
        <v>0.4944658191762541</v>
      </c>
      <c r="BZ42" s="4"/>
      <c r="CA42" s="3"/>
      <c r="CB42" s="3">
        <f>Numbers!AO146+S$51</f>
        <v>11.326917829645653</v>
      </c>
      <c r="CC42" s="3">
        <f>Numbers!AP146+T$51</f>
        <v>-2.583709914178301</v>
      </c>
      <c r="CD42" s="3">
        <f>Numbers!AQ146+S$51</f>
        <v>11.797809799661689</v>
      </c>
      <c r="CE42" s="5">
        <f>Numbers!AR146+T$51</f>
        <v>-3.1723248766983456</v>
      </c>
      <c r="CF42" s="4"/>
      <c r="CG42" s="3"/>
      <c r="CH42" s="3">
        <f>Numbers!AO155+S$52</f>
        <v>10.159217873770498</v>
      </c>
      <c r="CI42" s="3">
        <f>Numbers!AP155+T$52</f>
        <v>-6.613323902131455</v>
      </c>
      <c r="CJ42" s="3">
        <f>Numbers!AQ155+S$52</f>
        <v>10.630109843786533</v>
      </c>
      <c r="CK42" s="5">
        <f>Numbers!AR155+T$52</f>
        <v>-6.613323902131455</v>
      </c>
    </row>
    <row r="43" spans="1:89" ht="13.5" thickBot="1">
      <c r="A43" s="6">
        <v>-3</v>
      </c>
      <c r="B43" s="7">
        <f>-B$31*0.55</f>
        <v>-0.2865724850973527</v>
      </c>
      <c r="C43" s="4">
        <f t="shared" si="1"/>
        <v>-0.08117161296577485</v>
      </c>
      <c r="D43" s="5">
        <f t="shared" si="2"/>
        <v>-3.0125628555207618</v>
      </c>
      <c r="E43" s="2">
        <f>E42</f>
        <v>-141</v>
      </c>
      <c r="F43" s="2">
        <f>$F$32*COS(PI()*$E43/180)</f>
        <v>-11.845706440631883</v>
      </c>
      <c r="G43" s="2">
        <f>-$F$32*SIN(PI()*$E43/180)</f>
        <v>9.592463937538964</v>
      </c>
      <c r="H43" s="2">
        <f>H42</f>
        <v>-132.5</v>
      </c>
      <c r="I43" s="2">
        <f>$I$32*COS(PI()*$H43/180)</f>
        <v>-10.181107374478826</v>
      </c>
      <c r="J43" s="2">
        <f>-$I$32*SIN(PI()*$H43/180)</f>
        <v>11.110729028067794</v>
      </c>
      <c r="K43" s="3">
        <f t="shared" si="7"/>
        <v>-132.5</v>
      </c>
      <c r="L43" s="3">
        <f t="shared" si="3"/>
        <v>-11.086412573436096</v>
      </c>
      <c r="M43" s="3">
        <f t="shared" si="4"/>
        <v>12.09869628775207</v>
      </c>
      <c r="N43" s="2">
        <f t="shared" si="5"/>
        <v>-10.181107374478826</v>
      </c>
      <c r="O43" s="2">
        <f t="shared" si="6"/>
        <v>11.110729028067794</v>
      </c>
      <c r="R43" s="2">
        <f t="shared" si="10"/>
        <v>-124</v>
      </c>
      <c r="S43" s="2">
        <f t="shared" si="8"/>
        <v>-6.307184528129414</v>
      </c>
      <c r="T43" s="2">
        <f t="shared" si="9"/>
        <v>10.302415352459873</v>
      </c>
      <c r="U43" s="2"/>
      <c r="V43" s="2"/>
      <c r="W43" s="2"/>
      <c r="X43" s="2"/>
      <c r="Y43" s="2"/>
      <c r="Z43" s="2"/>
      <c r="AA43" s="2"/>
      <c r="AB43" s="4">
        <f>Numbers!AM58+S$40</f>
        <v>-12.001364552461942</v>
      </c>
      <c r="AC43" s="3">
        <f>Numbers!AN58+T$40</f>
        <v>0.49446581917625987</v>
      </c>
      <c r="AD43" s="3"/>
      <c r="AE43" s="5"/>
      <c r="AF43" s="4">
        <f>Numbers!AM67+S$41</f>
        <v>-11.22298535299031</v>
      </c>
      <c r="AG43" s="3">
        <f>Numbers!AN67+T$41</f>
        <v>4.066605556914925</v>
      </c>
      <c r="AH43" s="3"/>
      <c r="AI43" s="5"/>
      <c r="AJ43" s="33">
        <f>Numbers!AM76+S$42</f>
        <v>-9.530695139395217</v>
      </c>
      <c r="AK43" s="43">
        <f>Numbers!AN76+T$42</f>
        <v>7.231923301368402</v>
      </c>
      <c r="AL43" s="43"/>
      <c r="AM43" s="44"/>
      <c r="AN43" s="33">
        <f>Numbers!AM84+S$43</f>
        <v>-7.660998941925517</v>
      </c>
      <c r="AO43" s="43">
        <f>Numbers!AN84+T$43</f>
        <v>9.713800389939827</v>
      </c>
      <c r="AP43" s="43"/>
      <c r="AQ43" s="44"/>
      <c r="AR43" s="33">
        <f>Numbers!AM92+S$44</f>
        <v>-4.121746381382168</v>
      </c>
      <c r="AS43" s="43">
        <f>Numbers!AN92+T$44</f>
        <v>11.883959335039492</v>
      </c>
      <c r="AT43" s="43"/>
      <c r="AU43" s="44"/>
      <c r="AV43" s="2"/>
      <c r="AW43" s="2"/>
      <c r="AX43" s="2"/>
      <c r="AY43" s="2"/>
      <c r="AZ43" s="4">
        <f>Numbers!AM107+S$46</f>
        <v>2.4736244863260444</v>
      </c>
      <c r="BA43" s="3">
        <f>Numbers!AN107+T$46</f>
        <v>11.883959335039492</v>
      </c>
      <c r="BB43" s="38"/>
      <c r="BC43" s="32"/>
      <c r="BD43" s="33">
        <f>Numbers!AM116+S$47</f>
        <v>6.012877046869393</v>
      </c>
      <c r="BE43" s="43">
        <f>Numbers!AN116+T$47</f>
        <v>9.713800389939827</v>
      </c>
      <c r="BF43" s="43"/>
      <c r="BG43" s="44"/>
      <c r="BH43" s="2"/>
      <c r="BI43" s="2"/>
      <c r="BJ43" s="2"/>
      <c r="BK43" s="2"/>
      <c r="BL43" s="2"/>
      <c r="BM43" s="2"/>
      <c r="BT43" s="4"/>
      <c r="BU43" s="3"/>
      <c r="BV43" s="3">
        <f>Numbers!AO138+S$50</f>
        <v>11.530472582445906</v>
      </c>
      <c r="BW43" s="3">
        <f>Numbers!AP138+T$50</f>
        <v>0.4944658191762541</v>
      </c>
      <c r="BX43" s="3"/>
      <c r="BY43" s="5"/>
      <c r="BZ43" s="4"/>
      <c r="CA43" s="3"/>
      <c r="CB43" s="3">
        <f>Numbers!AO147+S$51</f>
        <v>11.326917829645653</v>
      </c>
      <c r="CC43" s="3">
        <f>Numbers!AP147+T$51</f>
        <v>-3.1723248766983456</v>
      </c>
      <c r="CD43" s="3"/>
      <c r="CE43" s="5"/>
      <c r="CF43" s="33"/>
      <c r="CG43" s="43"/>
      <c r="CH43" s="43">
        <f>Numbers!AO156+S$52</f>
        <v>10.159217873770498</v>
      </c>
      <c r="CI43" s="43">
        <f>Numbers!AP156+T$52</f>
        <v>-6.613323902131455</v>
      </c>
      <c r="CJ43" s="43"/>
      <c r="CK43" s="44"/>
    </row>
    <row r="44" spans="1:83" ht="13.5" thickBot="1">
      <c r="A44" s="8">
        <v>-3</v>
      </c>
      <c r="B44" s="9">
        <f>B$31*0.4</f>
        <v>0.2084163527980747</v>
      </c>
      <c r="C44" s="4">
        <f t="shared" si="1"/>
        <v>-0.572470879124292</v>
      </c>
      <c r="D44" s="5">
        <f t="shared" si="2"/>
        <v>-2.952238890853569</v>
      </c>
      <c r="E44" s="2">
        <f>E43+F$30</f>
        <v>-124</v>
      </c>
      <c r="F44" s="2">
        <f>$F$31*COS(PI()*$E44/180)</f>
        <v>-9.176336729174668</v>
      </c>
      <c r="G44" s="2">
        <f>-$F$31*SIN(PI()*$E44/180)</f>
        <v>13.604478668604232</v>
      </c>
      <c r="H44" s="2">
        <f>H43+I$30</f>
        <v>-115.5</v>
      </c>
      <c r="I44" s="2">
        <f>$I$31*COS(PI()*$H44/180)</f>
        <v>-7.6070538853003935</v>
      </c>
      <c r="J44" s="2">
        <f>-$I$31*SIN(PI()*$H44/180)</f>
        <v>15.94852013114536</v>
      </c>
      <c r="K44" s="3">
        <f t="shared" si="7"/>
        <v>-124</v>
      </c>
      <c r="L44" s="3">
        <f t="shared" si="3"/>
        <v>-9.176336729174668</v>
      </c>
      <c r="M44" s="3">
        <f t="shared" si="4"/>
        <v>13.604478668604232</v>
      </c>
      <c r="N44" s="2">
        <f t="shared" si="5"/>
        <v>-8.42700638509118</v>
      </c>
      <c r="O44" s="2">
        <f t="shared" si="6"/>
        <v>12.493550747943832</v>
      </c>
      <c r="R44" s="2">
        <f t="shared" si="10"/>
        <v>-107</v>
      </c>
      <c r="S44" s="2">
        <f t="shared" si="8"/>
        <v>-3.2976854338541055</v>
      </c>
      <c r="T44" s="2">
        <f t="shared" si="9"/>
        <v>11.883959335039492</v>
      </c>
      <c r="U44" s="2"/>
      <c r="V44" s="2"/>
      <c r="W44" s="2"/>
      <c r="AB44" s="33">
        <f>Numbers!AM59+S$40</f>
        <v>-12.589979514981987</v>
      </c>
      <c r="AC44" s="43">
        <f>Numbers!AN59+T$40</f>
        <v>0.49446581917625987</v>
      </c>
      <c r="AD44" s="43"/>
      <c r="AE44" s="44"/>
      <c r="AF44" s="33">
        <f>Numbers!AM68+S$41</f>
        <v>-11.811600315510356</v>
      </c>
      <c r="AG44" s="43">
        <f>Numbers!AN68+T$41</f>
        <v>4.066605556914925</v>
      </c>
      <c r="AH44" s="43"/>
      <c r="AI44" s="44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Z44" s="33">
        <f>Numbers!AM108+S$46</f>
        <v>3.062239448846089</v>
      </c>
      <c r="BA44" s="43">
        <f>Numbers!AN108+T$46</f>
        <v>11.883959335039492</v>
      </c>
      <c r="BB44" s="45"/>
      <c r="BC44" s="34"/>
      <c r="BT44" s="33"/>
      <c r="BU44" s="43"/>
      <c r="BV44" s="43">
        <f>Numbers!AO139+S$50</f>
        <v>10.941857619925862</v>
      </c>
      <c r="BW44" s="43">
        <f>Numbers!AP139+T$50</f>
        <v>0.4944658191762541</v>
      </c>
      <c r="BX44" s="43"/>
      <c r="BY44" s="44"/>
      <c r="BZ44" s="33"/>
      <c r="CA44" s="43"/>
      <c r="CB44" s="43">
        <f>Numbers!AO148+S$51</f>
        <v>10.73830286712561</v>
      </c>
      <c r="CC44" s="43">
        <f>Numbers!AP148+T$51</f>
        <v>-3.1723248766983456</v>
      </c>
      <c r="CD44" s="43"/>
      <c r="CE44" s="44"/>
    </row>
    <row r="45" spans="1:83" ht="12.75">
      <c r="A45" s="8">
        <v>13</v>
      </c>
      <c r="B45" s="9">
        <v>1E-05</v>
      </c>
      <c r="C45" s="4">
        <f t="shared" si="1"/>
        <v>1.584291538805402</v>
      </c>
      <c r="D45" s="5">
        <f t="shared" si="2"/>
        <v>12.90310119003062</v>
      </c>
      <c r="E45" s="2">
        <f>E44</f>
        <v>-124</v>
      </c>
      <c r="F45" s="2">
        <f>$F$32*COS(PI()*$E45/180)</f>
        <v>-8.52354037300859</v>
      </c>
      <c r="G45" s="2">
        <f>-$F$32*SIN(PI()*$E45/180)</f>
        <v>12.636668270565062</v>
      </c>
      <c r="H45" s="2">
        <f>H44</f>
        <v>-115.5</v>
      </c>
      <c r="I45" s="2">
        <f>$I$32*COS(PI()*$H45/180)</f>
        <v>-6.487778616535862</v>
      </c>
      <c r="J45" s="2">
        <f>-$I$32*SIN(PI()*$H45/180)</f>
        <v>13.601910730799384</v>
      </c>
      <c r="K45" s="3">
        <f t="shared" si="7"/>
        <v>-115.5</v>
      </c>
      <c r="L45" s="3">
        <f t="shared" si="3"/>
        <v>-7.064672611972618</v>
      </c>
      <c r="M45" s="3">
        <f t="shared" si="4"/>
        <v>14.81139414428472</v>
      </c>
      <c r="N45" s="2">
        <f t="shared" si="5"/>
        <v>-6.487778616535862</v>
      </c>
      <c r="O45" s="2">
        <f t="shared" si="6"/>
        <v>13.601910730799384</v>
      </c>
      <c r="R45" s="2">
        <f t="shared" si="10"/>
        <v>-90</v>
      </c>
      <c r="S45" s="2">
        <f t="shared" si="8"/>
        <v>6.909277041518772E-16</v>
      </c>
      <c r="T45" s="2">
        <f t="shared" si="9"/>
        <v>12.426958311079286</v>
      </c>
      <c r="AB45" s="2"/>
      <c r="AC45" s="2"/>
      <c r="AD45" s="2"/>
      <c r="AY45" s="38"/>
      <c r="AZ45" s="3"/>
      <c r="BA45" s="3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2.75">
      <c r="A46" s="8">
        <v>-3</v>
      </c>
      <c r="B46" s="9">
        <f>-B$31*0.4</f>
        <v>-0.2084163527980747</v>
      </c>
      <c r="C46" s="4">
        <f t="shared" si="1"/>
        <v>-0.15874518130659365</v>
      </c>
      <c r="D46" s="5">
        <f t="shared" si="2"/>
        <v>-3.0030380189943626</v>
      </c>
      <c r="E46" s="2">
        <f>E45+F$30</f>
        <v>-107</v>
      </c>
      <c r="F46" s="2">
        <f>$F$31*COS(PI()*$E46/180)</f>
        <v>-4.797809836224095</v>
      </c>
      <c r="G46" s="2">
        <f>-$F$31*SIN(PI()*$E46/180)</f>
        <v>15.692928865802553</v>
      </c>
      <c r="H46" s="2">
        <f>H45+I$30</f>
        <v>-98.5</v>
      </c>
      <c r="I46" s="2">
        <f>$I$31*COS(PI()*$H46/180)</f>
        <v>-2.6117657908319933</v>
      </c>
      <c r="J46" s="2">
        <f>-$I$31*SIN(PI()*$H46/180)</f>
        <v>17.475732964349515</v>
      </c>
      <c r="K46" s="3">
        <f t="shared" si="7"/>
        <v>-107</v>
      </c>
      <c r="L46" s="3">
        <f t="shared" si="3"/>
        <v>-4.797809836224095</v>
      </c>
      <c r="M46" s="3">
        <f t="shared" si="4"/>
        <v>15.692928865802553</v>
      </c>
      <c r="N46" s="2">
        <f t="shared" si="5"/>
        <v>-4.406025554377204</v>
      </c>
      <c r="O46" s="2">
        <f t="shared" si="6"/>
        <v>14.411460221642722</v>
      </c>
      <c r="R46" s="2">
        <f t="shared" si="10"/>
        <v>-73</v>
      </c>
      <c r="S46" s="2">
        <f t="shared" si="8"/>
        <v>3.297685433854107</v>
      </c>
      <c r="T46" s="2">
        <f t="shared" si="9"/>
        <v>11.883959335039492</v>
      </c>
      <c r="AB46" s="2"/>
      <c r="AC46" s="2"/>
      <c r="AD46" s="2"/>
      <c r="AY46" s="38"/>
      <c r="AZ46" s="3"/>
      <c r="BA46" s="3"/>
      <c r="CD46" s="47">
        <v>0</v>
      </c>
      <c r="CE46" s="47">
        <v>-8.06</v>
      </c>
    </row>
    <row r="47" spans="1:82" ht="12.75">
      <c r="A47" s="6">
        <v>-3</v>
      </c>
      <c r="B47" s="7">
        <f>B$31*0.25</f>
        <v>0.13026022049879668</v>
      </c>
      <c r="C47" s="4">
        <f t="shared" si="1"/>
        <v>-0.4948973107834729</v>
      </c>
      <c r="D47" s="5">
        <f t="shared" si="2"/>
        <v>-2.9617637273799677</v>
      </c>
      <c r="E47" s="2">
        <f>E46</f>
        <v>-107</v>
      </c>
      <c r="F47" s="2">
        <f>$F$32*COS(PI()*$E47/180)</f>
        <v>-4.456497952070237</v>
      </c>
      <c r="G47" s="2">
        <f>-$F$32*SIN(PI()*$E47/180)</f>
        <v>14.576547995798148</v>
      </c>
      <c r="H47" s="2">
        <f>H46</f>
        <v>-98.5</v>
      </c>
      <c r="I47" s="2">
        <f>$I$32*COS(PI()*$H47/180)</f>
        <v>-2.227479718778219</v>
      </c>
      <c r="J47" s="2">
        <f>-$I$32*SIN(PI()*$H47/180)</f>
        <v>14.904414816028408</v>
      </c>
      <c r="K47" s="3">
        <f t="shared" si="7"/>
        <v>-98.5</v>
      </c>
      <c r="L47" s="3">
        <f t="shared" si="3"/>
        <v>-2.4255474628663247</v>
      </c>
      <c r="M47" s="3">
        <f t="shared" si="4"/>
        <v>16.229717037492996</v>
      </c>
      <c r="N47" s="2">
        <f t="shared" si="5"/>
        <v>-2.227479718778219</v>
      </c>
      <c r="O47" s="2">
        <f t="shared" si="6"/>
        <v>14.904414816028408</v>
      </c>
      <c r="R47" s="2">
        <f t="shared" si="10"/>
        <v>-56</v>
      </c>
      <c r="S47" s="2">
        <f t="shared" si="8"/>
        <v>6.307184528129415</v>
      </c>
      <c r="T47" s="2">
        <f t="shared" si="9"/>
        <v>10.302415352459873</v>
      </c>
      <c r="U47" s="2"/>
      <c r="AB47" s="2"/>
      <c r="AC47" s="2"/>
      <c r="AD47" s="2"/>
      <c r="AE47" s="2"/>
      <c r="AY47" s="38"/>
      <c r="AZ47" s="3"/>
      <c r="BA47" s="3"/>
      <c r="CD47" s="47"/>
    </row>
    <row r="48" spans="1:53" ht="12.75">
      <c r="A48" s="6">
        <v>13</v>
      </c>
      <c r="B48" s="7">
        <v>1E-05</v>
      </c>
      <c r="C48" s="4">
        <f t="shared" si="1"/>
        <v>1.584291538805402</v>
      </c>
      <c r="D48" s="5">
        <f t="shared" si="2"/>
        <v>12.90310119003062</v>
      </c>
      <c r="E48" s="2">
        <f>E47+F$30</f>
        <v>-90</v>
      </c>
      <c r="F48" s="2">
        <f>$F$31*COS(PI()*$E48/180)</f>
        <v>1.0052322459469206E-15</v>
      </c>
      <c r="G48" s="2">
        <f>-$F$31*SIN(PI()*$E48/180)</f>
        <v>16.409966350108938</v>
      </c>
      <c r="H48" s="2">
        <f>H47+I$30</f>
        <v>-81.5</v>
      </c>
      <c r="I48" s="2">
        <f>$I$31*COS(PI()*$H48/180)</f>
        <v>2.611765790831999</v>
      </c>
      <c r="J48" s="2">
        <f>-$I$31*SIN(PI()*$H48/180)</f>
        <v>17.475732964349515</v>
      </c>
      <c r="K48" s="3">
        <f t="shared" si="7"/>
        <v>-90</v>
      </c>
      <c r="L48" s="3">
        <f t="shared" si="3"/>
        <v>1.0052322459469206E-15</v>
      </c>
      <c r="M48" s="3">
        <f t="shared" si="4"/>
        <v>16.409966350108938</v>
      </c>
      <c r="N48" s="2">
        <f t="shared" si="5"/>
        <v>9.23146000970275E-16</v>
      </c>
      <c r="O48" s="2">
        <f t="shared" si="6"/>
        <v>15.06994515271424</v>
      </c>
      <c r="R48" s="2">
        <f t="shared" si="10"/>
        <v>-39</v>
      </c>
      <c r="S48" s="2">
        <f t="shared" si="8"/>
        <v>8.765495688119163</v>
      </c>
      <c r="T48" s="2">
        <f t="shared" si="9"/>
        <v>7.820538263888443</v>
      </c>
      <c r="AB48" s="2"/>
      <c r="AC48" s="2"/>
      <c r="AD48" s="2"/>
      <c r="AE48" s="2"/>
      <c r="AY48" s="38"/>
      <c r="AZ48" s="3"/>
      <c r="BA48" s="3"/>
    </row>
    <row r="49" spans="1:53" ht="12.75">
      <c r="A49" s="6">
        <v>-3</v>
      </c>
      <c r="B49" s="7">
        <f>-B$31*0.25</f>
        <v>-0.13026022049879668</v>
      </c>
      <c r="C49" s="4">
        <f t="shared" si="1"/>
        <v>-0.236318749647412</v>
      </c>
      <c r="D49" s="5">
        <f t="shared" si="2"/>
        <v>-2.993513182467964</v>
      </c>
      <c r="E49" s="2">
        <f>E48</f>
        <v>-90</v>
      </c>
      <c r="F49" s="2">
        <f>$F$32*COS(PI()*$E49/180)</f>
        <v>9.337209264932137E-16</v>
      </c>
      <c r="G49" s="2">
        <f>-$F$32*SIN(PI()*$E49/180)</f>
        <v>15.242576077245381</v>
      </c>
      <c r="H49" s="2">
        <f>H48</f>
        <v>-81.5</v>
      </c>
      <c r="I49" s="2">
        <f>$I$32*COS(PI()*$H49/180)</f>
        <v>2.2274797187782243</v>
      </c>
      <c r="J49" s="2">
        <f>-$I$32*SIN(PI()*$H49/180)</f>
        <v>14.904414816028408</v>
      </c>
      <c r="K49" s="3">
        <f t="shared" si="7"/>
        <v>-81.5</v>
      </c>
      <c r="L49" s="3">
        <f t="shared" si="3"/>
        <v>2.4255474628663305</v>
      </c>
      <c r="M49" s="3">
        <f t="shared" si="4"/>
        <v>16.229717037492996</v>
      </c>
      <c r="N49" s="2">
        <f t="shared" si="5"/>
        <v>2.2274797187782243</v>
      </c>
      <c r="O49" s="2">
        <f t="shared" si="6"/>
        <v>14.904414816028408</v>
      </c>
      <c r="R49" s="2">
        <f t="shared" si="10"/>
        <v>-22</v>
      </c>
      <c r="S49" s="2">
        <f t="shared" si="8"/>
        <v>10.457785901714255</v>
      </c>
      <c r="T49" s="2">
        <f t="shared" si="9"/>
        <v>4.655220519434967</v>
      </c>
      <c r="AB49" s="2"/>
      <c r="AC49" s="2"/>
      <c r="AD49" s="2"/>
      <c r="AE49" s="2"/>
      <c r="AY49" s="38"/>
      <c r="AZ49" s="3"/>
      <c r="BA49" s="3"/>
    </row>
    <row r="50" spans="1:65" ht="12.75">
      <c r="A50" s="8">
        <v>-3</v>
      </c>
      <c r="B50" s="9">
        <f>B$31*0.1</f>
        <v>0.05210408819951867</v>
      </c>
      <c r="C50" s="4">
        <f t="shared" si="1"/>
        <v>-0.4173237424426539</v>
      </c>
      <c r="D50" s="5">
        <f t="shared" si="2"/>
        <v>-2.9712885639063673</v>
      </c>
      <c r="E50" s="2">
        <f>E49+F$30</f>
        <v>-73</v>
      </c>
      <c r="F50" s="2">
        <f>$F$31*COS(PI()*$E50/180)</f>
        <v>4.797809836224097</v>
      </c>
      <c r="G50" s="2">
        <f>-$F$31*SIN(PI()*$E50/180)</f>
        <v>15.692928865802552</v>
      </c>
      <c r="H50" s="2">
        <f>H49+I$30</f>
        <v>-64.5</v>
      </c>
      <c r="I50" s="2">
        <f>$I$31*COS(PI()*$H50/180)</f>
        <v>7.607053885300392</v>
      </c>
      <c r="J50" s="2">
        <f>-$I$31*SIN(PI()*$H50/180)</f>
        <v>15.94852013114536</v>
      </c>
      <c r="K50" s="3">
        <f t="shared" si="7"/>
        <v>-73</v>
      </c>
      <c r="L50" s="3">
        <f t="shared" si="3"/>
        <v>4.797809836224097</v>
      </c>
      <c r="M50" s="3">
        <f t="shared" si="4"/>
        <v>15.692928865802552</v>
      </c>
      <c r="N50" s="2">
        <f t="shared" si="5"/>
        <v>4.406025554377206</v>
      </c>
      <c r="O50" s="2">
        <f t="shared" si="6"/>
        <v>14.41146022164272</v>
      </c>
      <c r="R50" s="2">
        <f t="shared" si="10"/>
        <v>-5</v>
      </c>
      <c r="S50" s="2">
        <f t="shared" si="8"/>
        <v>11.236165101185884</v>
      </c>
      <c r="T50" s="2">
        <f t="shared" si="9"/>
        <v>1.0830807816962988</v>
      </c>
      <c r="U50" s="2"/>
      <c r="AB50" s="2"/>
      <c r="AC50" s="2"/>
      <c r="AD50" s="2"/>
      <c r="AE50" s="2"/>
      <c r="AV50" s="2"/>
      <c r="AW50" s="2"/>
      <c r="AX50" s="2"/>
      <c r="AY50" s="3"/>
      <c r="AZ50" s="3"/>
      <c r="BA50" s="3"/>
      <c r="BH50" s="2"/>
      <c r="BI50" s="2"/>
      <c r="BJ50" s="2"/>
      <c r="BK50" s="2"/>
      <c r="BL50" s="2"/>
      <c r="BM50" s="2"/>
    </row>
    <row r="51" spans="1:53" ht="12.75">
      <c r="A51" s="8">
        <v>13</v>
      </c>
      <c r="B51" s="9">
        <v>1E-05</v>
      </c>
      <c r="C51" s="4">
        <f t="shared" si="1"/>
        <v>1.584291538805402</v>
      </c>
      <c r="D51" s="5">
        <f t="shared" si="2"/>
        <v>12.90310119003062</v>
      </c>
      <c r="E51" s="2">
        <f>E50</f>
        <v>-73</v>
      </c>
      <c r="F51" s="2">
        <f>$F$32*COS(PI()*$E51/180)</f>
        <v>4.456497952070238</v>
      </c>
      <c r="G51" s="2">
        <f>-$F$32*SIN(PI()*$E51/180)</f>
        <v>14.576547995798146</v>
      </c>
      <c r="H51" s="2">
        <f>H50</f>
        <v>-64.5</v>
      </c>
      <c r="I51" s="2">
        <f>$I$32*COS(PI()*$H51/180)</f>
        <v>6.48777861653586</v>
      </c>
      <c r="J51" s="2">
        <f>-$I$32*SIN(PI()*$H51/180)</f>
        <v>13.601910730799384</v>
      </c>
      <c r="K51" s="3">
        <f t="shared" si="7"/>
        <v>-64.5</v>
      </c>
      <c r="L51" s="3">
        <f t="shared" si="3"/>
        <v>7.064672611972616</v>
      </c>
      <c r="M51" s="3">
        <f t="shared" si="4"/>
        <v>14.81139414428472</v>
      </c>
      <c r="N51" s="2">
        <f t="shared" si="5"/>
        <v>6.48777861653586</v>
      </c>
      <c r="O51" s="2">
        <f t="shared" si="6"/>
        <v>13.601910730799384</v>
      </c>
      <c r="R51" s="2">
        <f t="shared" si="10"/>
        <v>12</v>
      </c>
      <c r="S51" s="2">
        <f t="shared" si="8"/>
        <v>11.032610348385631</v>
      </c>
      <c r="T51" s="2">
        <f t="shared" si="9"/>
        <v>-2.583709914178301</v>
      </c>
      <c r="U51" s="2"/>
      <c r="AB51" s="2"/>
      <c r="AC51" s="2"/>
      <c r="AD51" s="2"/>
      <c r="AE51" s="2"/>
      <c r="AY51" s="38"/>
      <c r="AZ51" s="3"/>
      <c r="BA51" s="3"/>
    </row>
    <row r="52" spans="1:53" ht="13.5" thickBot="1">
      <c r="A52" s="10">
        <v>-3</v>
      </c>
      <c r="B52" s="9">
        <f>-B$31*0.1</f>
        <v>-0.05210408819951867</v>
      </c>
      <c r="C52" s="4">
        <f t="shared" si="1"/>
        <v>-0.3138923179882304</v>
      </c>
      <c r="D52" s="5">
        <f t="shared" si="2"/>
        <v>-2.9839883459415653</v>
      </c>
      <c r="E52" s="2">
        <f>E51+F$30</f>
        <v>-56</v>
      </c>
      <c r="F52" s="2">
        <f>$F$31*COS(PI()*$E52/180)</f>
        <v>9.17633672917467</v>
      </c>
      <c r="G52" s="2">
        <f>-$F$31*SIN(PI()*$E52/180)</f>
        <v>13.604478668604232</v>
      </c>
      <c r="H52" s="2">
        <f>H51+I$30</f>
        <v>-47.5</v>
      </c>
      <c r="I52" s="2">
        <f>$I$31*COS(PI()*$H52/180)</f>
        <v>11.937557827927705</v>
      </c>
      <c r="J52" s="2">
        <f>-$I$31*SIN(PI()*$H52/180)</f>
        <v>13.02755833962353</v>
      </c>
      <c r="K52" s="3">
        <f t="shared" si="7"/>
        <v>-56</v>
      </c>
      <c r="L52" s="3">
        <f t="shared" si="3"/>
        <v>9.17633672917467</v>
      </c>
      <c r="M52" s="3">
        <f t="shared" si="4"/>
        <v>13.604478668604232</v>
      </c>
      <c r="N52" s="2">
        <f t="shared" si="5"/>
        <v>8.427006385091182</v>
      </c>
      <c r="O52" s="2">
        <f t="shared" si="6"/>
        <v>12.493550747943832</v>
      </c>
      <c r="R52" s="2">
        <f t="shared" si="10"/>
        <v>29</v>
      </c>
      <c r="S52" s="2">
        <f t="shared" si="8"/>
        <v>9.864910392510476</v>
      </c>
      <c r="T52" s="2">
        <f t="shared" si="9"/>
        <v>-6.02470893961141</v>
      </c>
      <c r="U52" s="2"/>
      <c r="X52" s="2"/>
      <c r="Y52" s="2"/>
      <c r="Z52" s="2"/>
      <c r="AA52" s="2"/>
      <c r="AB52" s="2"/>
      <c r="AC52" s="2"/>
      <c r="AD52" s="2"/>
      <c r="AE52" s="2"/>
      <c r="AZ52" s="2"/>
      <c r="BA52" s="2"/>
    </row>
    <row r="53" spans="1:53" ht="12.75">
      <c r="A53" s="3"/>
      <c r="B53" s="20" t="s">
        <v>6</v>
      </c>
      <c r="C53" s="21">
        <v>0</v>
      </c>
      <c r="D53" s="22">
        <v>0</v>
      </c>
      <c r="E53" s="2">
        <f aca="true" t="shared" si="11" ref="E53:E63">E52</f>
        <v>-56</v>
      </c>
      <c r="F53" s="2">
        <f>$F$32*COS(PI()*$E53/180)</f>
        <v>8.523540373008592</v>
      </c>
      <c r="G53" s="2">
        <f>-$F$32*SIN(PI()*$E53/180)</f>
        <v>12.636668270565062</v>
      </c>
      <c r="H53" s="2">
        <f>H52</f>
        <v>-47.5</v>
      </c>
      <c r="I53" s="2">
        <f>$I$32*COS(PI()*$H53/180)</f>
        <v>10.181107374478826</v>
      </c>
      <c r="J53" s="2">
        <f>-$I$32*SIN(PI()*$H53/180)</f>
        <v>11.110729028067794</v>
      </c>
      <c r="K53" s="3">
        <f t="shared" si="7"/>
        <v>-47.5</v>
      </c>
      <c r="L53" s="3">
        <f t="shared" si="3"/>
        <v>11.086412573436096</v>
      </c>
      <c r="M53" s="3">
        <f t="shared" si="4"/>
        <v>12.09869628775207</v>
      </c>
      <c r="N53" s="2">
        <f t="shared" si="5"/>
        <v>10.181107374478826</v>
      </c>
      <c r="O53" s="2">
        <f t="shared" si="6"/>
        <v>11.110729028067794</v>
      </c>
      <c r="R53" s="2"/>
      <c r="S53" s="2"/>
      <c r="T53" s="2"/>
      <c r="U53" s="2"/>
      <c r="AB53" s="2"/>
      <c r="AC53" s="2"/>
      <c r="AD53" s="2"/>
      <c r="AE53" s="2"/>
      <c r="AZ53" s="2"/>
      <c r="BA53" s="2"/>
    </row>
    <row r="54" spans="1:53" ht="12.75">
      <c r="A54" s="2"/>
      <c r="B54" s="23" t="s">
        <v>5</v>
      </c>
      <c r="C54" s="19">
        <v>0</v>
      </c>
      <c r="D54" s="24">
        <v>0</v>
      </c>
      <c r="E54" s="2">
        <f>E53+F$30</f>
        <v>-39</v>
      </c>
      <c r="F54" s="2">
        <f>$F$31*COS(PI()*$E54/180)</f>
        <v>12.75293907663195</v>
      </c>
      <c r="G54" s="2">
        <f>-$F$31*SIN(PI()*$E54/180)</f>
        <v>10.32712644056523</v>
      </c>
      <c r="H54" s="2">
        <f>H53+I$30</f>
        <v>-30.5</v>
      </c>
      <c r="I54" s="2">
        <f>$I$31*COS(PI()*$H54/180)</f>
        <v>15.224832765561665</v>
      </c>
      <c r="J54" s="2">
        <f>-$I$31*SIN(PI()*$H54/180)</f>
        <v>8.968111866390414</v>
      </c>
      <c r="K54" s="3">
        <f t="shared" si="7"/>
        <v>-39</v>
      </c>
      <c r="L54" s="3">
        <f t="shared" si="3"/>
        <v>12.75293907663195</v>
      </c>
      <c r="M54" s="3">
        <f t="shared" si="4"/>
        <v>10.32712644056523</v>
      </c>
      <c r="N54" s="2">
        <f t="shared" si="5"/>
        <v>11.711547014809927</v>
      </c>
      <c r="O54" s="2">
        <f t="shared" si="6"/>
        <v>9.483823776605727</v>
      </c>
      <c r="R54" s="2"/>
      <c r="S54" s="2"/>
      <c r="T54" s="2"/>
      <c r="U54" s="2"/>
      <c r="AB54" s="2"/>
      <c r="AC54" s="2"/>
      <c r="AD54" s="2"/>
      <c r="AE54" s="2"/>
      <c r="AZ54" s="2"/>
      <c r="BA54" s="2"/>
    </row>
    <row r="55" spans="1:53" ht="13.5" thickBot="1">
      <c r="A55" s="3"/>
      <c r="B55" s="25" t="s">
        <v>7</v>
      </c>
      <c r="C55" s="26">
        <v>0</v>
      </c>
      <c r="D55" s="27">
        <v>0</v>
      </c>
      <c r="E55" s="2">
        <f t="shared" si="11"/>
        <v>-39</v>
      </c>
      <c r="F55" s="2">
        <f>$F$32*COS(PI()*$E55/180)</f>
        <v>11.845706440631886</v>
      </c>
      <c r="G55" s="2">
        <f>-$F$32*SIN(PI()*$E55/180)</f>
        <v>9.59246393753896</v>
      </c>
      <c r="H55" s="2">
        <f>H54</f>
        <v>-30.5</v>
      </c>
      <c r="I55" s="2">
        <f>$I$32*COS(PI()*$H55/180)</f>
        <v>12.984704189833012</v>
      </c>
      <c r="J55" s="2">
        <f>-$I$32*SIN(PI()*$H55/180)</f>
        <v>7.648575292716183</v>
      </c>
      <c r="K55" s="3">
        <f t="shared" si="7"/>
        <v>-30.5</v>
      </c>
      <c r="L55" s="3">
        <f t="shared" si="3"/>
        <v>14.139305529118054</v>
      </c>
      <c r="M55" s="3">
        <f t="shared" si="4"/>
        <v>8.328687457574532</v>
      </c>
      <c r="N55" s="2">
        <f t="shared" si="5"/>
        <v>12.984704189833012</v>
      </c>
      <c r="O55" s="2">
        <f t="shared" si="6"/>
        <v>7.648575292716183</v>
      </c>
      <c r="R55" s="2"/>
      <c r="S55" s="2"/>
      <c r="T55" s="2"/>
      <c r="U55" s="2"/>
      <c r="AB55" s="2"/>
      <c r="AC55" s="2"/>
      <c r="AD55" s="2"/>
      <c r="AE55" s="2"/>
      <c r="AZ55" s="2"/>
      <c r="BA55" s="2"/>
    </row>
    <row r="56" spans="1:53" ht="12.75">
      <c r="A56" s="3"/>
      <c r="B56" s="2"/>
      <c r="C56" s="2"/>
      <c r="D56" s="2"/>
      <c r="E56" s="2">
        <f>E55+F$30</f>
        <v>-22</v>
      </c>
      <c r="F56" s="2">
        <f>$F$31*COS(PI()*$E56/180)</f>
        <v>15.21505585380528</v>
      </c>
      <c r="G56" s="2">
        <f>-$F$31*SIN(PI()*$E56/180)</f>
        <v>6.147281592484057</v>
      </c>
      <c r="H56" s="2">
        <f>H55+I$30</f>
        <v>-13.5</v>
      </c>
      <c r="I56" s="2">
        <f>$I$31*COS(PI()*$H56/180)</f>
        <v>17.181602136969243</v>
      </c>
      <c r="J56" s="2">
        <f>-$I$31*SIN(PI()*$H56/180)</f>
        <v>4.124937720051846</v>
      </c>
      <c r="K56" s="3">
        <f t="shared" si="7"/>
        <v>-22</v>
      </c>
      <c r="L56" s="3">
        <f t="shared" si="3"/>
        <v>15.21505585380528</v>
      </c>
      <c r="M56" s="3">
        <f t="shared" si="4"/>
        <v>6.147281592484057</v>
      </c>
      <c r="N56" s="2">
        <f t="shared" si="5"/>
        <v>13.972609834803663</v>
      </c>
      <c r="O56" s="2">
        <f t="shared" si="6"/>
        <v>5.6453008166229175</v>
      </c>
      <c r="R56" s="2"/>
      <c r="S56" s="2"/>
      <c r="T56" s="2"/>
      <c r="U56" s="2"/>
      <c r="AB56" s="2"/>
      <c r="AC56" s="2"/>
      <c r="AD56" s="2"/>
      <c r="AE56" s="2"/>
      <c r="AZ56" s="2"/>
      <c r="BA56" s="2"/>
    </row>
    <row r="57" spans="1:53" ht="12.75">
      <c r="A57" s="2"/>
      <c r="B57" s="2"/>
      <c r="C57" s="2"/>
      <c r="D57" s="2"/>
      <c r="E57" s="2">
        <f t="shared" si="11"/>
        <v>-22</v>
      </c>
      <c r="F57" s="2">
        <f>$F$32*COS(PI()*$E57/180)</f>
        <v>14.132670440827875</v>
      </c>
      <c r="G57" s="2">
        <f>-$F$32*SIN(PI()*$E57/180)</f>
        <v>5.709969499179768</v>
      </c>
      <c r="H57" s="2">
        <f>H56</f>
        <v>-13.5</v>
      </c>
      <c r="I57" s="2">
        <f>$I$32*COS(PI()*$H57/180)</f>
        <v>14.653561368542098</v>
      </c>
      <c r="J57" s="2">
        <f>-$I$32*SIN(PI()*$H57/180)</f>
        <v>3.5180088294639136</v>
      </c>
      <c r="K57" s="3">
        <f t="shared" si="7"/>
        <v>-13.5</v>
      </c>
      <c r="L57" s="3">
        <f t="shared" si="3"/>
        <v>15.95655767358398</v>
      </c>
      <c r="M57" s="3">
        <f t="shared" si="4"/>
        <v>3.830830565464345</v>
      </c>
      <c r="N57" s="2">
        <f t="shared" si="5"/>
        <v>14.653561368542098</v>
      </c>
      <c r="O57" s="2">
        <f t="shared" si="6"/>
        <v>3.5180088294639136</v>
      </c>
      <c r="R57" s="2"/>
      <c r="S57" s="2"/>
      <c r="T57" s="2"/>
      <c r="U57" s="2"/>
      <c r="AB57" s="2"/>
      <c r="AC57" s="2"/>
      <c r="AD57" s="2"/>
      <c r="AE57" s="2"/>
      <c r="AZ57" s="2"/>
      <c r="BA57" s="2"/>
    </row>
    <row r="58" spans="1:53" ht="12.75">
      <c r="A58" s="3"/>
      <c r="B58" s="3"/>
      <c r="C58" s="3"/>
      <c r="D58" s="2"/>
      <c r="E58" s="2">
        <f>E57+F$30</f>
        <v>-5</v>
      </c>
      <c r="F58" s="2">
        <f>$F$31*COS(PI()*$E58/180)</f>
        <v>16.347521473842477</v>
      </c>
      <c r="G58" s="2">
        <f>-$F$31*SIN(PI()*$E58/180)</f>
        <v>1.4302228057078217</v>
      </c>
      <c r="H58" s="2">
        <f>H57+I$30</f>
        <v>3.5</v>
      </c>
      <c r="I58" s="2">
        <f>$I$31*COS(PI()*$H58/180)</f>
        <v>17.63686291173502</v>
      </c>
      <c r="J58" s="2">
        <f>-$I$31*SIN(PI()*$H58/180)</f>
        <v>-1.0787167469166137</v>
      </c>
      <c r="K58" s="3">
        <f t="shared" si="7"/>
        <v>-5</v>
      </c>
      <c r="L58" s="3">
        <f t="shared" si="3"/>
        <v>16.347521473842477</v>
      </c>
      <c r="M58" s="3">
        <f t="shared" si="4"/>
        <v>1.4302228057078217</v>
      </c>
      <c r="N58" s="2">
        <f t="shared" si="5"/>
        <v>15.012599461667326</v>
      </c>
      <c r="O58" s="2">
        <f t="shared" si="6"/>
        <v>1.3134322629512805</v>
      </c>
      <c r="R58" s="2"/>
      <c r="S58" s="2"/>
      <c r="T58" s="2"/>
      <c r="U58" s="2"/>
      <c r="AB58" s="2"/>
      <c r="AC58" s="2"/>
      <c r="AD58" s="2"/>
      <c r="AE58" s="2"/>
      <c r="AV58" s="2"/>
      <c r="AW58" s="2"/>
      <c r="AX58" s="2"/>
      <c r="AY58" s="2"/>
      <c r="AZ58" s="2"/>
      <c r="BA58" s="2"/>
    </row>
    <row r="59" spans="1:31" ht="12.75">
      <c r="A59" s="3"/>
      <c r="B59" s="3"/>
      <c r="C59" s="3"/>
      <c r="D59" s="2"/>
      <c r="E59" s="2">
        <f t="shared" si="11"/>
        <v>-5</v>
      </c>
      <c r="F59" s="2">
        <f>$F$32*COS(PI()*$E59/180)</f>
        <v>15.184573473411925</v>
      </c>
      <c r="G59" s="2">
        <f>-$F$32*SIN(PI()*$E59/180)</f>
        <v>1.328478039400007</v>
      </c>
      <c r="H59" s="2">
        <f>H58</f>
        <v>3.5</v>
      </c>
      <c r="I59" s="2">
        <f>$I$32*COS(PI()*$H59/180)</f>
        <v>15.041836667233019</v>
      </c>
      <c r="J59" s="2">
        <f>-$I$32*SIN(PI()*$H59/180)</f>
        <v>-0.9199981424436</v>
      </c>
      <c r="K59" s="3">
        <f t="shared" si="7"/>
        <v>3.5</v>
      </c>
      <c r="L59" s="3">
        <f t="shared" si="3"/>
        <v>16.379358454975605</v>
      </c>
      <c r="M59" s="3">
        <f t="shared" si="4"/>
        <v>-1.0018044794902965</v>
      </c>
      <c r="N59" s="2">
        <f t="shared" si="5"/>
        <v>15.041836667233019</v>
      </c>
      <c r="O59" s="2">
        <f t="shared" si="6"/>
        <v>-0.9199981424436</v>
      </c>
      <c r="R59" s="2"/>
      <c r="S59" s="2"/>
      <c r="T59" s="2"/>
      <c r="U59" s="2"/>
      <c r="AB59" s="2"/>
      <c r="AC59" s="2"/>
      <c r="AD59" s="2"/>
      <c r="AE59" s="2"/>
    </row>
    <row r="60" spans="1:31" ht="12.75">
      <c r="A60" s="3"/>
      <c r="B60" s="3"/>
      <c r="C60" s="3"/>
      <c r="D60" s="2"/>
      <c r="E60" s="2">
        <f>E59+F$30</f>
        <v>12</v>
      </c>
      <c r="F60" s="2">
        <f>$F$31*COS(PI()*$E60/180)</f>
        <v>16.051369213481543</v>
      </c>
      <c r="G60" s="2">
        <f>-$F$31*SIN(PI()*$E60/180)</f>
        <v>-3.411823850113684</v>
      </c>
      <c r="H60" s="2">
        <f>H59+I$30</f>
        <v>20.5</v>
      </c>
      <c r="I60" s="2">
        <f>$I$31*COS(PI()*$H60/180)</f>
        <v>16.550829628551295</v>
      </c>
      <c r="J60" s="2">
        <f>-$I$31*SIN(PI()*$H60/180)</f>
        <v>-6.188101630878508</v>
      </c>
      <c r="K60" s="3">
        <f t="shared" si="7"/>
        <v>12</v>
      </c>
      <c r="L60" s="3">
        <f t="shared" si="3"/>
        <v>16.051369213481543</v>
      </c>
      <c r="M60" s="3">
        <f t="shared" si="4"/>
        <v>-3.411823850113684</v>
      </c>
      <c r="N60" s="2">
        <f t="shared" si="5"/>
        <v>14.74063069431748</v>
      </c>
      <c r="O60" s="2">
        <f t="shared" si="6"/>
        <v>-3.133217777231714</v>
      </c>
      <c r="R60" s="2"/>
      <c r="S60" s="2"/>
      <c r="T60" s="2"/>
      <c r="U60" s="2"/>
      <c r="AB60" s="2"/>
      <c r="AC60" s="2"/>
      <c r="AD60" s="2"/>
      <c r="AE60" s="2"/>
    </row>
    <row r="61" spans="1:31" ht="12.75">
      <c r="A61" s="3"/>
      <c r="B61" s="3"/>
      <c r="C61" s="3"/>
      <c r="D61" s="2"/>
      <c r="E61" s="2">
        <f t="shared" si="11"/>
        <v>12</v>
      </c>
      <c r="F61" s="2">
        <f>$F$32*COS(PI()*$E61/180)</f>
        <v>14.909489218960074</v>
      </c>
      <c r="G61" s="2">
        <f>-$F$32*SIN(PI()*$E61/180)</f>
        <v>-3.1691097646384163</v>
      </c>
      <c r="H61" s="2">
        <f>H60</f>
        <v>20.5</v>
      </c>
      <c r="I61" s="2">
        <f>$I$32*COS(PI()*$H61/180)</f>
        <v>14.115598518046125</v>
      </c>
      <c r="J61" s="2">
        <f>-$I$32*SIN(PI()*$H61/180)</f>
        <v>-5.2776060276558585</v>
      </c>
      <c r="K61" s="3">
        <f t="shared" si="7"/>
        <v>20.5</v>
      </c>
      <c r="L61" s="3">
        <f t="shared" si="3"/>
        <v>15.370759106649077</v>
      </c>
      <c r="M61" s="3">
        <f t="shared" si="4"/>
        <v>-5.746891342027631</v>
      </c>
      <c r="N61" s="2">
        <f t="shared" si="5"/>
        <v>14.115598518046125</v>
      </c>
      <c r="O61" s="2">
        <f t="shared" si="6"/>
        <v>-5.2776060276558585</v>
      </c>
      <c r="R61" s="2"/>
      <c r="S61" s="2"/>
      <c r="T61" s="2"/>
      <c r="U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3"/>
      <c r="B62" s="3"/>
      <c r="C62" s="3"/>
      <c r="D62" s="2"/>
      <c r="E62" s="2">
        <f>E61+F$30</f>
        <v>29</v>
      </c>
      <c r="F62" s="2">
        <f>$F$31*COS(PI()*$E62/180)</f>
        <v>14.352479963299619</v>
      </c>
      <c r="G62" s="2">
        <f>-$F$31*SIN(PI()*$E62/180)</f>
        <v>-7.955709554451484</v>
      </c>
      <c r="J62" s="2"/>
      <c r="K62" s="3">
        <f t="shared" si="7"/>
        <v>29</v>
      </c>
      <c r="L62" s="3">
        <f t="shared" si="3"/>
        <v>14.352479963299619</v>
      </c>
      <c r="M62" s="3">
        <f t="shared" si="4"/>
        <v>-7.955709554451484</v>
      </c>
      <c r="N62" s="2">
        <f t="shared" si="5"/>
        <v>13.180471016073685</v>
      </c>
      <c r="O62" s="2">
        <f t="shared" si="6"/>
        <v>-7.306054386620518</v>
      </c>
      <c r="R62" s="2"/>
      <c r="S62" s="2"/>
      <c r="T62" s="2"/>
      <c r="U62" s="2"/>
      <c r="AD62" s="2"/>
      <c r="AE62" s="2"/>
    </row>
    <row r="63" spans="1:31" ht="12.75">
      <c r="A63" s="28"/>
      <c r="B63" s="28"/>
      <c r="C63" s="28"/>
      <c r="D63" s="29"/>
      <c r="E63" s="2">
        <f t="shared" si="11"/>
        <v>29</v>
      </c>
      <c r="F63" s="2">
        <f>$F$32*COS(PI()*$E63/180)</f>
        <v>13.331457424730315</v>
      </c>
      <c r="G63" s="2">
        <f>-$F$32*SIN(PI()*$E63/180)</f>
        <v>-7.389747519585235</v>
      </c>
      <c r="J63" s="2"/>
      <c r="K63" s="3"/>
      <c r="L63" s="2"/>
      <c r="R63" s="2"/>
      <c r="S63" s="2"/>
      <c r="T63" s="2"/>
      <c r="U63" s="2"/>
      <c r="AD63" s="2"/>
      <c r="AE63" s="2"/>
    </row>
    <row r="64" spans="1:31" ht="12.75">
      <c r="A64" s="28"/>
      <c r="B64" s="28"/>
      <c r="C64" s="28"/>
      <c r="D64" s="29"/>
      <c r="E64" s="29"/>
      <c r="F64" s="28"/>
      <c r="G64" s="3"/>
      <c r="J64" s="2"/>
      <c r="K64" s="2"/>
      <c r="L64" s="2"/>
      <c r="R64" s="2"/>
      <c r="S64" s="2"/>
      <c r="T64" s="2"/>
      <c r="U64" s="2"/>
      <c r="AD64" s="2"/>
      <c r="AE64" s="2"/>
    </row>
    <row r="65" spans="1:31" ht="12.75">
      <c r="A65" s="29"/>
      <c r="B65" s="29"/>
      <c r="C65" s="29"/>
      <c r="D65" s="29"/>
      <c r="E65" s="29"/>
      <c r="F65" s="28"/>
      <c r="G65" s="3"/>
      <c r="J65" s="2"/>
      <c r="K65" s="2"/>
      <c r="L65" s="2"/>
      <c r="R65" s="2"/>
      <c r="S65" s="2"/>
      <c r="T65" s="2"/>
      <c r="U65" s="2"/>
      <c r="AD65" s="2"/>
      <c r="AE65" s="2"/>
    </row>
    <row r="66" spans="1:31" ht="12.75">
      <c r="A66" s="28"/>
      <c r="B66" s="28"/>
      <c r="C66" s="28"/>
      <c r="D66" s="29"/>
      <c r="E66" s="29"/>
      <c r="F66" s="28"/>
      <c r="G66" s="3"/>
      <c r="H66" s="29"/>
      <c r="I66" s="2"/>
      <c r="J66" s="2"/>
      <c r="K66" s="2"/>
      <c r="L66" s="2"/>
      <c r="R66" s="2"/>
      <c r="S66" s="2"/>
      <c r="T66" s="2"/>
      <c r="U66" s="2"/>
      <c r="AE66" s="2"/>
    </row>
    <row r="67" spans="1:31" ht="12.75">
      <c r="A67" s="28"/>
      <c r="B67" s="28"/>
      <c r="C67" s="28"/>
      <c r="D67" s="29"/>
      <c r="E67" s="29"/>
      <c r="F67" s="28"/>
      <c r="G67" s="3"/>
      <c r="H67" s="29"/>
      <c r="I67" s="2"/>
      <c r="J67" s="2"/>
      <c r="K67" s="2"/>
      <c r="L67" s="2"/>
      <c r="U67" s="2"/>
      <c r="AE67" s="2"/>
    </row>
    <row r="68" spans="1:31" ht="12.75">
      <c r="A68" s="28"/>
      <c r="B68" s="28"/>
      <c r="C68" s="28"/>
      <c r="D68" s="29"/>
      <c r="E68" s="29"/>
      <c r="F68" s="29"/>
      <c r="G68" s="2"/>
      <c r="H68" s="29"/>
      <c r="I68" s="2"/>
      <c r="J68" s="2"/>
      <c r="K68" s="2"/>
      <c r="L68" s="2"/>
      <c r="T68" s="2"/>
      <c r="U68" s="2"/>
      <c r="AE68" s="2"/>
    </row>
    <row r="69" spans="1:31" ht="12.75">
      <c r="A69" s="28"/>
      <c r="B69" s="28"/>
      <c r="C69" s="28"/>
      <c r="D69" s="29"/>
      <c r="E69" s="29"/>
      <c r="F69" s="29"/>
      <c r="G69" s="2"/>
      <c r="H69" s="29"/>
      <c r="I69" s="2"/>
      <c r="J69" s="2"/>
      <c r="K69" s="2"/>
      <c r="L69" s="2"/>
      <c r="T69" s="2"/>
      <c r="U69" s="2"/>
      <c r="AE69" s="2"/>
    </row>
    <row r="70" spans="1:31" ht="12.75">
      <c r="A70" s="28"/>
      <c r="B70" s="28"/>
      <c r="C70" s="28"/>
      <c r="D70" s="29"/>
      <c r="E70" s="29"/>
      <c r="F70" s="29"/>
      <c r="G70" s="2"/>
      <c r="H70" s="29"/>
      <c r="I70" s="2"/>
      <c r="J70" s="2"/>
      <c r="K70" s="2"/>
      <c r="L70" s="2"/>
      <c r="T70" s="2"/>
      <c r="U70" s="2"/>
      <c r="AE70" s="2"/>
    </row>
    <row r="71" spans="1:31" ht="12.75">
      <c r="A71" s="28"/>
      <c r="B71" s="28"/>
      <c r="C71" s="28"/>
      <c r="D71" s="29"/>
      <c r="E71" s="29"/>
      <c r="F71" s="29"/>
      <c r="G71" s="2"/>
      <c r="H71" s="29"/>
      <c r="I71" s="2"/>
      <c r="J71" s="2"/>
      <c r="K71" s="2"/>
      <c r="L71" s="2"/>
      <c r="T71" s="2"/>
      <c r="U71" s="2"/>
      <c r="AE71" s="2"/>
    </row>
    <row r="72" spans="1:31" ht="12.75">
      <c r="A72" s="28"/>
      <c r="B72" s="28"/>
      <c r="C72" s="28"/>
      <c r="D72" s="29"/>
      <c r="E72" s="29"/>
      <c r="F72" s="29"/>
      <c r="G72" s="2"/>
      <c r="H72" s="2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AE72" s="2"/>
    </row>
    <row r="73" spans="1:31" ht="12.75">
      <c r="A73" s="28"/>
      <c r="B73" s="28"/>
      <c r="C73" s="28"/>
      <c r="D73" s="29"/>
      <c r="E73" s="29"/>
      <c r="F73" s="29"/>
      <c r="G73" s="2"/>
      <c r="H73" s="2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AE73" s="2"/>
    </row>
    <row r="74" spans="1:21" ht="12.75">
      <c r="A74" s="28"/>
      <c r="B74" s="28"/>
      <c r="C74" s="29"/>
      <c r="D74" s="29"/>
      <c r="E74" s="29"/>
      <c r="F74" s="29"/>
      <c r="G74" s="2"/>
      <c r="H74" s="2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8"/>
      <c r="B75" s="28"/>
      <c r="C75" s="29"/>
      <c r="D75" s="29"/>
      <c r="E75" s="29"/>
      <c r="F75" s="29"/>
      <c r="G75" s="2"/>
      <c r="H75" s="2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8"/>
      <c r="B76" s="28"/>
      <c r="C76" s="29"/>
      <c r="D76" s="29"/>
      <c r="E76" s="29"/>
      <c r="F76" s="29"/>
      <c r="G76" s="2"/>
      <c r="H76" s="2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8"/>
      <c r="B77" s="28"/>
      <c r="C77" s="29"/>
      <c r="D77" s="29"/>
      <c r="E77" s="29"/>
      <c r="F77" s="29"/>
      <c r="G77" s="2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8"/>
      <c r="B78" s="28"/>
      <c r="C78" s="29"/>
      <c r="D78" s="29"/>
      <c r="E78" s="29"/>
      <c r="F78" s="29"/>
      <c r="G78" s="2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8"/>
      <c r="B79" s="28"/>
      <c r="C79" s="29"/>
      <c r="D79" s="29"/>
      <c r="E79" s="29"/>
      <c r="F79" s="29"/>
      <c r="G79" s="2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8"/>
      <c r="B80" s="28"/>
      <c r="C80" s="29"/>
      <c r="D80" s="29"/>
      <c r="E80" s="29"/>
      <c r="F80" s="29"/>
      <c r="G80" s="2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8"/>
      <c r="B81" s="28"/>
      <c r="C81" s="29"/>
      <c r="D81" s="29"/>
      <c r="E81" s="29"/>
      <c r="F81" s="29"/>
      <c r="G81" s="2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8"/>
      <c r="B82" s="28"/>
      <c r="C82" s="29"/>
      <c r="D82" s="29"/>
      <c r="E82" s="29"/>
      <c r="F82" s="29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8"/>
      <c r="B83" s="28"/>
      <c r="C83" s="29"/>
      <c r="D83" s="29"/>
      <c r="E83" s="29"/>
      <c r="F83" s="29"/>
      <c r="G83" s="2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8"/>
      <c r="B84" s="28"/>
      <c r="C84" s="29"/>
      <c r="D84" s="29"/>
      <c r="E84" s="29"/>
      <c r="F84" s="29"/>
      <c r="G84" s="2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8"/>
      <c r="B85" s="28"/>
      <c r="C85" s="29"/>
      <c r="D85" s="29"/>
      <c r="E85" s="29"/>
      <c r="F85" s="29"/>
      <c r="G85" s="2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8"/>
      <c r="B86" s="28"/>
      <c r="C86" s="29"/>
      <c r="D86" s="29"/>
      <c r="E86" s="29"/>
      <c r="F86" s="29"/>
      <c r="G86" s="2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8"/>
      <c r="B87" s="28"/>
      <c r="C87" s="29"/>
      <c r="D87" s="29"/>
      <c r="E87" s="29"/>
      <c r="F87" s="29"/>
      <c r="G87" s="2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8"/>
      <c r="B88" s="28"/>
      <c r="C88" s="29"/>
      <c r="D88" s="29"/>
      <c r="E88" s="29"/>
      <c r="F88" s="29"/>
      <c r="G88" s="2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8"/>
      <c r="B89" s="28"/>
      <c r="C89" s="28"/>
      <c r="D89" s="29"/>
      <c r="E89" s="29"/>
      <c r="F89" s="29"/>
      <c r="G89" s="2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8"/>
      <c r="B90" s="28"/>
      <c r="C90" s="28"/>
      <c r="D90" s="29"/>
      <c r="E90" s="29"/>
      <c r="F90" s="29"/>
      <c r="G90" s="2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8"/>
      <c r="B91" s="28"/>
      <c r="C91" s="28"/>
      <c r="D91" s="29"/>
      <c r="E91" s="29"/>
      <c r="F91" s="29"/>
      <c r="G91" s="2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3:21" ht="12.75">
      <c r="C92" s="28"/>
      <c r="D92" s="28"/>
      <c r="E92" s="28"/>
      <c r="F92" s="29"/>
      <c r="G92" s="29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3:21" ht="12.75">
      <c r="C93" s="28"/>
      <c r="D93" s="28"/>
      <c r="E93" s="28"/>
      <c r="F93" s="29"/>
      <c r="G93" s="29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3:21" ht="12.75">
      <c r="C94" s="28"/>
      <c r="D94" s="28"/>
      <c r="E94" s="28"/>
      <c r="F94" s="29"/>
      <c r="G94" s="29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3:21" ht="12.75">
      <c r="C95" s="28"/>
      <c r="D95" s="28"/>
      <c r="E95" s="28"/>
      <c r="F95" s="29"/>
      <c r="G95" s="29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3:21" ht="12.75">
      <c r="C96" s="28"/>
      <c r="D96" s="28"/>
      <c r="E96" s="28"/>
      <c r="F96" s="29"/>
      <c r="G96" s="29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3:21" ht="12.75">
      <c r="C97" s="28"/>
      <c r="D97" s="28"/>
      <c r="E97" s="28"/>
      <c r="F97" s="29"/>
      <c r="G97" s="29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3:21" ht="12.75">
      <c r="C98" s="28"/>
      <c r="D98" s="28"/>
      <c r="E98" s="28"/>
      <c r="F98" s="29"/>
      <c r="G98" s="29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3:21" ht="12.75">
      <c r="C99" s="28"/>
      <c r="D99" s="28"/>
      <c r="E99" s="28"/>
      <c r="F99" s="29"/>
      <c r="G99" s="29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3:21" ht="12.75">
      <c r="C100" s="28"/>
      <c r="D100" s="28"/>
      <c r="E100" s="28"/>
      <c r="F100" s="29"/>
      <c r="G100" s="29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3:21" ht="12.75">
      <c r="C101" s="28"/>
      <c r="D101" s="28"/>
      <c r="E101" s="28"/>
      <c r="F101" s="29"/>
      <c r="G101" s="29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3:21" ht="12.75">
      <c r="C102" s="28"/>
      <c r="D102" s="28"/>
      <c r="E102" s="28"/>
      <c r="F102" s="29"/>
      <c r="G102" s="29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3:21" ht="12.75">
      <c r="C103" s="28"/>
      <c r="D103" s="28"/>
      <c r="E103" s="28"/>
      <c r="F103" s="29"/>
      <c r="G103" s="29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3:21" ht="12.75">
      <c r="C104" s="28"/>
      <c r="D104" s="28"/>
      <c r="E104" s="28"/>
      <c r="F104" s="29"/>
      <c r="G104" s="29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3:21" ht="12.75">
      <c r="C105" s="28"/>
      <c r="D105" s="28"/>
      <c r="E105" s="28"/>
      <c r="F105" s="29"/>
      <c r="G105" s="29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3:49" ht="12.75">
      <c r="C106" s="28"/>
      <c r="D106" s="28"/>
      <c r="E106" s="28"/>
      <c r="F106" s="29"/>
      <c r="G106" s="29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R106" s="2"/>
      <c r="AS106" s="2"/>
      <c r="AT106" s="2"/>
      <c r="AU106" s="2"/>
      <c r="AV106" s="2"/>
      <c r="AW106" s="2"/>
    </row>
    <row r="107" spans="3:49" ht="12.75">
      <c r="C107" s="28"/>
      <c r="D107" s="28"/>
      <c r="E107" s="28"/>
      <c r="F107" s="29"/>
      <c r="G107" s="29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R107" s="2"/>
      <c r="AS107" s="2"/>
      <c r="AT107" s="2"/>
      <c r="AU107" s="2"/>
      <c r="AV107" s="2"/>
      <c r="AW107" s="2"/>
    </row>
    <row r="108" spans="3:49" ht="12.75">
      <c r="C108" s="28"/>
      <c r="D108" s="28"/>
      <c r="E108" s="28"/>
      <c r="F108" s="29"/>
      <c r="G108" s="29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R108" s="2"/>
      <c r="AS108" s="2"/>
      <c r="AT108" s="2"/>
      <c r="AU108" s="2"/>
      <c r="AV108" s="2"/>
      <c r="AW108" s="2"/>
    </row>
    <row r="109" spans="3:49" ht="12.75">
      <c r="C109" s="28"/>
      <c r="D109" s="28"/>
      <c r="E109" s="28"/>
      <c r="F109" s="29"/>
      <c r="G109" s="29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R109" s="2"/>
      <c r="AS109" s="2"/>
      <c r="AT109" s="2"/>
      <c r="AU109" s="2"/>
      <c r="AV109" s="2"/>
      <c r="AW109" s="2"/>
    </row>
    <row r="110" spans="3:49" ht="12.75">
      <c r="C110" s="28"/>
      <c r="D110" s="28"/>
      <c r="E110" s="29"/>
      <c r="F110" s="29"/>
      <c r="G110" s="29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R110" s="2"/>
      <c r="AS110" s="2"/>
      <c r="AT110" s="2"/>
      <c r="AU110" s="2"/>
      <c r="AV110" s="2"/>
      <c r="AW110" s="2"/>
    </row>
    <row r="111" spans="3:21" ht="12.75">
      <c r="C111" s="28"/>
      <c r="D111" s="28"/>
      <c r="E111" s="29"/>
      <c r="F111" s="29"/>
      <c r="G111" s="29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3:21" ht="12.75">
      <c r="C112" s="28"/>
      <c r="D112" s="28"/>
      <c r="E112" s="29"/>
      <c r="F112" s="29"/>
      <c r="G112" s="29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3:21" ht="12.75">
      <c r="C113" s="28"/>
      <c r="D113" s="28"/>
      <c r="E113" s="29"/>
      <c r="F113" s="29"/>
      <c r="G113" s="29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3:21" ht="12.75">
      <c r="C114" s="28"/>
      <c r="D114" s="28"/>
      <c r="E114" s="29"/>
      <c r="F114" s="29"/>
      <c r="G114" s="29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3:21" ht="12.75">
      <c r="C115" s="28"/>
      <c r="D115" s="28"/>
      <c r="E115" s="29"/>
      <c r="F115" s="29"/>
      <c r="G115" s="29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3:21" ht="12.75">
      <c r="C116" s="28"/>
      <c r="D116" s="28"/>
      <c r="E116" s="29"/>
      <c r="F116" s="29"/>
      <c r="G116" s="29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3:21" ht="12.75">
      <c r="C117" s="28"/>
      <c r="D117" s="28"/>
      <c r="E117" s="29"/>
      <c r="F117" s="29"/>
      <c r="G117" s="29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3:21" ht="12.75">
      <c r="C118" s="28"/>
      <c r="D118" s="28"/>
      <c r="E118" s="29"/>
      <c r="F118" s="29"/>
      <c r="G118" s="29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3:21" ht="12.75">
      <c r="C119" s="28"/>
      <c r="D119" s="28"/>
      <c r="E119" s="29"/>
      <c r="F119" s="29"/>
      <c r="G119" s="29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3:21" ht="12.75">
      <c r="C120" s="28"/>
      <c r="D120" s="28"/>
      <c r="E120" s="29"/>
      <c r="F120" s="29"/>
      <c r="G120" s="29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3:21" ht="12.75">
      <c r="C121" s="28"/>
      <c r="D121" s="28"/>
      <c r="E121" s="29"/>
      <c r="F121" s="29"/>
      <c r="G121" s="29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8:21" ht="12.75"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8:21" ht="12.75"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8:21" ht="12.75"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8:21" ht="12.75"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3:21" ht="12.75">
      <c r="C126" s="28"/>
      <c r="D126" s="28"/>
      <c r="E126" s="29"/>
      <c r="F126" s="29"/>
      <c r="G126" s="29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3:21" ht="12.75">
      <c r="C127" s="28"/>
      <c r="D127" s="28"/>
      <c r="E127" s="29"/>
      <c r="F127" s="29"/>
      <c r="G127" s="29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3:21" ht="12.75">
      <c r="C128" s="28"/>
      <c r="D128" s="28"/>
      <c r="E128" s="29"/>
      <c r="F128" s="29"/>
      <c r="G128" s="29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3:21" ht="12.75">
      <c r="C129" s="28"/>
      <c r="D129" s="28"/>
      <c r="E129" s="28"/>
      <c r="F129" s="29"/>
      <c r="G129" s="29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3:21" ht="12.75">
      <c r="C130" s="28"/>
      <c r="D130" s="28"/>
      <c r="E130" s="28"/>
      <c r="F130" s="29"/>
      <c r="G130" s="29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3:21" ht="12.75">
      <c r="C131" s="28"/>
      <c r="D131" s="28"/>
      <c r="E131" s="28"/>
      <c r="F131" s="29"/>
      <c r="G131" s="29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3:21" ht="12.75">
      <c r="C132" s="28"/>
      <c r="D132" s="28"/>
      <c r="E132" s="28"/>
      <c r="F132" s="29"/>
      <c r="G132" s="29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3:21" ht="12.75">
      <c r="C133" s="28"/>
      <c r="D133" s="28"/>
      <c r="E133" s="28"/>
      <c r="F133" s="29"/>
      <c r="G133" s="29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3:21" ht="12.75">
      <c r="C134" s="28"/>
      <c r="D134" s="28"/>
      <c r="E134" s="28"/>
      <c r="F134" s="29"/>
      <c r="G134" s="29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3:21" ht="12.75">
      <c r="C135" s="28"/>
      <c r="D135" s="28"/>
      <c r="E135" s="28"/>
      <c r="F135" s="29"/>
      <c r="G135" s="29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3:21" ht="12.75">
      <c r="C136" s="28"/>
      <c r="D136" s="28"/>
      <c r="E136" s="28"/>
      <c r="F136" s="29"/>
      <c r="G136" s="29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3:21" ht="12.75">
      <c r="C137" s="28"/>
      <c r="D137" s="28"/>
      <c r="E137" s="28"/>
      <c r="F137" s="29"/>
      <c r="G137" s="29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3:21" ht="12.75">
      <c r="C138" s="28"/>
      <c r="D138" s="28"/>
      <c r="E138" s="28"/>
      <c r="F138" s="29"/>
      <c r="G138" s="29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3:21" ht="12.75">
      <c r="C139" s="28"/>
      <c r="D139" s="28"/>
      <c r="E139" s="29"/>
      <c r="F139" s="29"/>
      <c r="G139" s="29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3:21" ht="12.75">
      <c r="C140" s="28"/>
      <c r="D140" s="28"/>
      <c r="E140" s="29"/>
      <c r="F140" s="29"/>
      <c r="G140" s="29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3:21" ht="12.75">
      <c r="C141" s="28"/>
      <c r="D141" s="28"/>
      <c r="E141" s="29"/>
      <c r="F141" s="29"/>
      <c r="G141" s="29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3:21" ht="12.75">
      <c r="C142" s="28"/>
      <c r="D142" s="28"/>
      <c r="E142" s="29"/>
      <c r="F142" s="29"/>
      <c r="G142" s="29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3:21" ht="12.75">
      <c r="C143" s="28"/>
      <c r="D143" s="28"/>
      <c r="E143" s="29"/>
      <c r="F143" s="29"/>
      <c r="G143" s="29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3:21" ht="12.75">
      <c r="C144" s="28"/>
      <c r="D144" s="28"/>
      <c r="E144" s="29"/>
      <c r="F144" s="29"/>
      <c r="G144" s="29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3:21" ht="12.75">
      <c r="C145" s="28"/>
      <c r="D145" s="28"/>
      <c r="E145" s="29"/>
      <c r="F145" s="29"/>
      <c r="G145" s="29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3:21" ht="12.75">
      <c r="C146" s="28"/>
      <c r="D146" s="28"/>
      <c r="E146" s="28"/>
      <c r="F146" s="29"/>
      <c r="G146" s="29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3:21" ht="12.75">
      <c r="C147" s="28"/>
      <c r="D147" s="28"/>
      <c r="E147" s="28"/>
      <c r="F147" s="29"/>
      <c r="G147" s="29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3:21" ht="12.75">
      <c r="C148" s="28"/>
      <c r="D148" s="28"/>
      <c r="E148" s="28"/>
      <c r="F148" s="29"/>
      <c r="G148" s="29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3:21" ht="12.75">
      <c r="C149" s="28"/>
      <c r="D149" s="28"/>
      <c r="E149" s="28"/>
      <c r="F149" s="29"/>
      <c r="G149" s="29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3:21" ht="12.75">
      <c r="C150" s="28"/>
      <c r="D150" s="28"/>
      <c r="E150" s="28"/>
      <c r="F150" s="29"/>
      <c r="G150" s="29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3:21" ht="12.75">
      <c r="C151" s="28"/>
      <c r="D151" s="28"/>
      <c r="E151" s="28"/>
      <c r="F151" s="29"/>
      <c r="G151" s="29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3:29" ht="12.75">
      <c r="C152" s="28"/>
      <c r="D152" s="28"/>
      <c r="E152" s="28"/>
      <c r="F152" s="29"/>
      <c r="G152" s="29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X152" s="2"/>
      <c r="Y152" s="2"/>
      <c r="Z152" s="2"/>
      <c r="AA152" s="2"/>
      <c r="AB152" s="2"/>
      <c r="AC152" s="2"/>
    </row>
    <row r="153" spans="3:29" ht="12.75">
      <c r="C153" s="28"/>
      <c r="D153" s="28"/>
      <c r="E153" s="28"/>
      <c r="F153" s="29"/>
      <c r="G153" s="29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X153" s="2"/>
      <c r="Y153" s="2"/>
      <c r="Z153" s="2"/>
      <c r="AA153" s="2"/>
      <c r="AB153" s="2"/>
      <c r="AC153" s="2"/>
    </row>
    <row r="154" spans="3:29" ht="12.75">
      <c r="C154" s="28"/>
      <c r="D154" s="28"/>
      <c r="E154" s="28"/>
      <c r="F154" s="29"/>
      <c r="G154" s="29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X154" s="2"/>
      <c r="Y154" s="2"/>
      <c r="Z154" s="2"/>
      <c r="AA154" s="2"/>
      <c r="AB154" s="2"/>
      <c r="AC154" s="2"/>
    </row>
    <row r="155" spans="3:29" ht="12.75">
      <c r="C155" s="28"/>
      <c r="D155" s="28"/>
      <c r="E155" s="28"/>
      <c r="F155" s="29"/>
      <c r="G155" s="29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X155" s="2"/>
      <c r="Y155" s="2"/>
      <c r="Z155" s="2"/>
      <c r="AA155" s="2"/>
      <c r="AB155" s="2"/>
      <c r="AC155" s="2"/>
    </row>
    <row r="156" spans="3:21" ht="12.75">
      <c r="C156" s="29"/>
      <c r="D156" s="29"/>
      <c r="E156" s="29"/>
      <c r="F156" s="29"/>
      <c r="G156" s="29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3:2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3:2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3:2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3:2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3:2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3:2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3:2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3:2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3:2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3:2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3:2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3:2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3:2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3:2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3:27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3:27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3:27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3:27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3:27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3:27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3:27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3:27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3:27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3:27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3:27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3:27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3:27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3:27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3:27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3:27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3:27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3:27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3:27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3:27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3:27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3:27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3:27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3:27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3:27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3:27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3:27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2:27" ht="12.75">
      <c r="V198" s="2"/>
      <c r="W198" s="2"/>
      <c r="X198" s="2"/>
      <c r="Y198" s="2"/>
      <c r="Z198" s="2"/>
      <c r="AA198" s="2"/>
    </row>
    <row r="199" spans="22:27" ht="12.75">
      <c r="V199" s="2"/>
      <c r="W199" s="2"/>
      <c r="X199" s="2"/>
      <c r="Y199" s="2"/>
      <c r="Z199" s="2"/>
      <c r="AA199" s="2"/>
    </row>
    <row r="200" spans="22:27" ht="12.75">
      <c r="V200" s="2"/>
      <c r="W200" s="2"/>
      <c r="X200" s="2"/>
      <c r="Y200" s="2"/>
      <c r="Z200" s="2"/>
      <c r="AA200" s="2"/>
    </row>
    <row r="201" spans="22:27" ht="12.75">
      <c r="V201" s="2"/>
      <c r="W201" s="2"/>
      <c r="X201" s="2"/>
      <c r="Y201" s="2"/>
      <c r="Z201" s="2"/>
      <c r="AA201" s="2"/>
    </row>
    <row r="202" spans="22:27" ht="12.75">
      <c r="V202" s="2"/>
      <c r="W202" s="2"/>
      <c r="X202" s="2"/>
      <c r="Y202" s="2"/>
      <c r="Z202" s="2"/>
      <c r="AA202" s="2"/>
    </row>
    <row r="203" spans="22:27" ht="12.75">
      <c r="V203" s="2"/>
      <c r="W203" s="2"/>
      <c r="X203" s="2"/>
      <c r="Y203" s="2"/>
      <c r="Z203" s="2"/>
      <c r="AA203" s="2"/>
    </row>
    <row r="204" spans="22:27" ht="12.75">
      <c r="V204" s="2"/>
      <c r="W204" s="2"/>
      <c r="X204" s="2"/>
      <c r="Y204" s="2"/>
      <c r="Z204" s="2"/>
      <c r="AA204" s="2"/>
    </row>
    <row r="205" spans="22:27" ht="12.75">
      <c r="V205" s="2"/>
      <c r="W205" s="2"/>
      <c r="X205" s="2"/>
      <c r="Y205" s="2"/>
      <c r="Z205" s="2"/>
      <c r="AA205" s="2"/>
    </row>
    <row r="206" spans="22:27" ht="12.75">
      <c r="V206" s="2"/>
      <c r="W206" s="2"/>
      <c r="X206" s="2"/>
      <c r="Y206" s="2"/>
      <c r="Z206" s="2"/>
      <c r="AA206" s="2"/>
    </row>
    <row r="207" spans="22:27" ht="12.75">
      <c r="V207" s="2"/>
      <c r="W207" s="2"/>
      <c r="X207" s="2"/>
      <c r="Y207" s="2"/>
      <c r="Z207" s="2"/>
      <c r="AA207" s="2"/>
    </row>
    <row r="208" spans="22:27" ht="12.75">
      <c r="V208" s="2"/>
      <c r="W208" s="2"/>
      <c r="X208" s="2"/>
      <c r="Y208" s="2"/>
      <c r="Z208" s="2"/>
      <c r="AA208" s="2"/>
    </row>
    <row r="209" spans="22:27" ht="12.75">
      <c r="V209" s="2"/>
      <c r="W209" s="2"/>
      <c r="X209" s="2"/>
      <c r="Y209" s="2"/>
      <c r="Z209" s="2"/>
      <c r="AA209" s="2"/>
    </row>
    <row r="210" spans="22:27" ht="12.75">
      <c r="V210" s="2"/>
      <c r="W210" s="2"/>
      <c r="X210" s="2"/>
      <c r="Y210" s="2"/>
      <c r="Z210" s="2"/>
      <c r="AA210" s="2"/>
    </row>
    <row r="211" spans="22:27" ht="12.75">
      <c r="V211" s="2"/>
      <c r="W211" s="2"/>
      <c r="X211" s="2"/>
      <c r="Y211" s="2"/>
      <c r="Z211" s="2"/>
      <c r="AA211" s="2"/>
    </row>
    <row r="212" spans="22:27" ht="12.75">
      <c r="V212" s="2"/>
      <c r="W212" s="2"/>
      <c r="X212" s="2"/>
      <c r="Y212" s="2"/>
      <c r="Z212" s="2"/>
      <c r="AA212" s="2"/>
    </row>
    <row r="213" spans="22:27" ht="12.75">
      <c r="V213" s="2"/>
      <c r="W213" s="2"/>
      <c r="X213" s="2"/>
      <c r="Y213" s="2"/>
      <c r="Z213" s="2"/>
      <c r="AA213" s="2"/>
    </row>
    <row r="214" spans="22:27" ht="12.75">
      <c r="V214" s="2"/>
      <c r="W214" s="2"/>
      <c r="X214" s="2"/>
      <c r="Y214" s="2"/>
      <c r="Z214" s="2"/>
      <c r="AA214" s="2"/>
    </row>
    <row r="215" spans="22:27" ht="12.75">
      <c r="V215" s="2"/>
      <c r="W215" s="2"/>
      <c r="X215" s="2"/>
      <c r="Y215" s="2"/>
      <c r="Z215" s="2"/>
      <c r="AA215" s="2"/>
    </row>
    <row r="216" spans="22:27" ht="12.75">
      <c r="V216" s="2"/>
      <c r="W216" s="2"/>
      <c r="X216" s="2"/>
      <c r="Y216" s="2"/>
      <c r="Z216" s="2"/>
      <c r="AA216" s="2"/>
    </row>
    <row r="217" spans="22:27" ht="12.75">
      <c r="V217" s="2"/>
      <c r="W217" s="2"/>
      <c r="X217" s="2"/>
      <c r="Y217" s="2"/>
      <c r="Z217" s="2"/>
      <c r="AA217" s="2"/>
    </row>
    <row r="218" spans="22:27" ht="12.75">
      <c r="V218" s="2"/>
      <c r="W218" s="2"/>
      <c r="X218" s="2"/>
      <c r="Y218" s="2"/>
      <c r="Z218" s="2"/>
      <c r="AA218" s="2"/>
    </row>
    <row r="219" spans="22:27" ht="12.75">
      <c r="V219" s="2"/>
      <c r="W219" s="2"/>
      <c r="X219" s="2"/>
      <c r="Y219" s="2"/>
      <c r="Z219" s="2"/>
      <c r="AA219" s="2"/>
    </row>
    <row r="220" spans="22:27" ht="12.75">
      <c r="V220" s="2"/>
      <c r="W220" s="2"/>
      <c r="X220" s="2"/>
      <c r="Y220" s="2"/>
      <c r="Z220" s="2"/>
      <c r="AA220" s="2"/>
    </row>
    <row r="221" spans="22:27" ht="12.75">
      <c r="V221" s="2"/>
      <c r="W221" s="2"/>
      <c r="X221" s="2"/>
      <c r="Y221" s="2"/>
      <c r="Z221" s="2"/>
      <c r="AA221" s="2"/>
    </row>
    <row r="222" spans="22:27" ht="12.75">
      <c r="V222" s="2"/>
      <c r="W222" s="2"/>
      <c r="X222" s="2"/>
      <c r="Y222" s="2"/>
      <c r="Z222" s="2"/>
      <c r="AA222" s="2"/>
    </row>
    <row r="223" spans="22:27" ht="12.75">
      <c r="V223" s="2"/>
      <c r="W223" s="2"/>
      <c r="X223" s="2"/>
      <c r="Y223" s="2"/>
      <c r="Z223" s="2"/>
      <c r="AA223" s="2"/>
    </row>
    <row r="224" spans="22:27" ht="12.75">
      <c r="V224" s="2"/>
      <c r="W224" s="2"/>
      <c r="X224" s="2"/>
      <c r="Y224" s="2"/>
      <c r="Z224" s="2"/>
      <c r="AA224" s="2"/>
    </row>
    <row r="225" spans="22:27" ht="12.75">
      <c r="V225" s="2"/>
      <c r="W225" s="2"/>
      <c r="X225" s="2"/>
      <c r="Y225" s="2"/>
      <c r="Z225" s="2"/>
      <c r="AA225" s="2"/>
    </row>
    <row r="226" spans="22:27" ht="12.75">
      <c r="V226" s="2"/>
      <c r="W226" s="2"/>
      <c r="X226" s="2"/>
      <c r="Y226" s="2"/>
      <c r="Z226" s="2"/>
      <c r="AA226" s="2"/>
    </row>
    <row r="227" spans="22:27" ht="12.75">
      <c r="V227" s="2"/>
      <c r="W227" s="2"/>
      <c r="X227" s="2"/>
      <c r="Y227" s="2"/>
      <c r="Z227" s="2"/>
      <c r="AA227" s="2"/>
    </row>
    <row r="228" spans="22:27" ht="12.75">
      <c r="V228" s="2"/>
      <c r="W228" s="2"/>
      <c r="X228" s="2"/>
      <c r="Y228" s="2"/>
      <c r="Z228" s="2"/>
      <c r="AA228" s="2"/>
    </row>
    <row r="229" spans="22:27" ht="12.75">
      <c r="V229" s="2"/>
      <c r="W229" s="2"/>
      <c r="X229" s="2"/>
      <c r="Y229" s="2"/>
      <c r="Z229" s="2"/>
      <c r="AA229" s="2"/>
    </row>
    <row r="230" spans="22:27" ht="12.75">
      <c r="V230" s="2"/>
      <c r="W230" s="2"/>
      <c r="X230" s="2"/>
      <c r="Y230" s="2"/>
      <c r="Z230" s="2"/>
      <c r="AA230" s="2"/>
    </row>
    <row r="231" spans="22:27" ht="12.75">
      <c r="V231" s="2"/>
      <c r="W231" s="2"/>
      <c r="X231" s="2"/>
      <c r="Y231" s="2"/>
      <c r="Z231" s="2"/>
      <c r="AA231" s="2"/>
    </row>
    <row r="232" spans="22:27" ht="12.75">
      <c r="V232" s="2"/>
      <c r="W232" s="2"/>
      <c r="X232" s="2"/>
      <c r="Y232" s="2"/>
      <c r="Z232" s="2"/>
      <c r="AA232" s="2"/>
    </row>
    <row r="233" spans="22:27" ht="12.75">
      <c r="V233" s="2"/>
      <c r="W233" s="2"/>
      <c r="X233" s="2"/>
      <c r="Y233" s="2"/>
      <c r="Z233" s="2"/>
      <c r="AA233" s="2"/>
    </row>
    <row r="234" spans="22:27" ht="12.75">
      <c r="V234" s="2"/>
      <c r="W234" s="2"/>
      <c r="X234" s="2"/>
      <c r="Y234" s="2"/>
      <c r="Z234" s="2"/>
      <c r="AA234" s="2"/>
    </row>
    <row r="235" spans="22:27" ht="12.75">
      <c r="V235" s="2"/>
      <c r="W235" s="2"/>
      <c r="X235" s="2"/>
      <c r="Y235" s="2"/>
      <c r="Z235" s="2"/>
      <c r="AA235" s="2"/>
    </row>
    <row r="236" spans="22:27" ht="12.75">
      <c r="V236" s="2"/>
      <c r="W236" s="2"/>
      <c r="X236" s="2"/>
      <c r="Y236" s="2"/>
      <c r="Z236" s="2"/>
      <c r="AA236" s="2"/>
    </row>
    <row r="237" spans="22:27" ht="12.75">
      <c r="V237" s="2"/>
      <c r="W237" s="2"/>
      <c r="X237" s="2"/>
      <c r="Y237" s="2"/>
      <c r="Z237" s="2"/>
      <c r="AA237" s="2"/>
    </row>
    <row r="238" spans="22:27" ht="12.75">
      <c r="V238" s="2"/>
      <c r="W238" s="2"/>
      <c r="X238" s="2"/>
      <c r="Y238" s="2"/>
      <c r="Z238" s="2"/>
      <c r="AA238" s="2"/>
    </row>
    <row r="239" spans="22:27" ht="12.75">
      <c r="V239" s="2"/>
      <c r="W239" s="2"/>
      <c r="X239" s="2"/>
      <c r="Y239" s="2"/>
      <c r="Z239" s="2"/>
      <c r="AA239" s="2"/>
    </row>
    <row r="240" spans="22:27" ht="12.75">
      <c r="V240" s="2"/>
      <c r="W240" s="2"/>
      <c r="X240" s="2"/>
      <c r="Y240" s="2"/>
      <c r="Z240" s="2"/>
      <c r="AA240" s="2"/>
    </row>
    <row r="241" spans="22:27" ht="12.75">
      <c r="V241" s="2"/>
      <c r="W241" s="2"/>
      <c r="X241" s="2"/>
      <c r="Y241" s="2"/>
      <c r="Z241" s="2"/>
      <c r="AA241" s="2"/>
    </row>
    <row r="242" spans="22:27" ht="12.75">
      <c r="V242" s="2"/>
      <c r="W242" s="2"/>
      <c r="X242" s="2"/>
      <c r="Y242" s="2"/>
      <c r="Z242" s="2"/>
      <c r="AA242" s="2"/>
    </row>
    <row r="243" spans="22:27" ht="12.75">
      <c r="V243" s="2"/>
      <c r="W243" s="2"/>
      <c r="X243" s="2"/>
      <c r="Y243" s="2"/>
      <c r="Z243" s="2"/>
      <c r="AA243" s="2"/>
    </row>
    <row r="244" spans="22:27" ht="12.75">
      <c r="V244" s="2"/>
      <c r="W244" s="2"/>
      <c r="X244" s="2"/>
      <c r="Y244" s="2"/>
      <c r="Z244" s="2"/>
      <c r="AA244" s="2"/>
    </row>
    <row r="245" spans="22:27" ht="12.75">
      <c r="V245" s="2"/>
      <c r="W245" s="2"/>
      <c r="X245" s="2"/>
      <c r="Y245" s="2"/>
      <c r="Z245" s="2"/>
      <c r="AA245" s="2"/>
    </row>
    <row r="246" spans="22:27" ht="12.75">
      <c r="V246" s="2"/>
      <c r="W246" s="2"/>
      <c r="X246" s="2"/>
      <c r="Y246" s="2"/>
      <c r="Z246" s="2"/>
      <c r="AA246" s="2"/>
    </row>
    <row r="247" spans="22:27" ht="12.75">
      <c r="V247" s="2"/>
      <c r="W247" s="2"/>
      <c r="X247" s="2"/>
      <c r="Y247" s="2"/>
      <c r="Z247" s="2"/>
      <c r="AA247" s="2"/>
    </row>
    <row r="248" spans="22:27" ht="12.75">
      <c r="V248" s="2"/>
      <c r="W248" s="2"/>
      <c r="X248" s="2"/>
      <c r="Y248" s="2"/>
      <c r="Z248" s="2"/>
      <c r="AA248" s="2"/>
    </row>
    <row r="249" spans="22:27" ht="12.75">
      <c r="V249" s="2"/>
      <c r="W249" s="2"/>
      <c r="X249" s="2"/>
      <c r="Y249" s="2"/>
      <c r="Z249" s="2"/>
      <c r="AA249" s="2"/>
    </row>
    <row r="250" spans="22:27" ht="12.75">
      <c r="V250" s="2"/>
      <c r="W250" s="2"/>
      <c r="X250" s="2"/>
      <c r="Y250" s="2"/>
      <c r="Z250" s="2"/>
      <c r="AA250" s="2"/>
    </row>
    <row r="251" spans="22:27" ht="12.75">
      <c r="V251" s="2"/>
      <c r="W251" s="2"/>
      <c r="X251" s="2"/>
      <c r="Y251" s="2"/>
      <c r="Z251" s="2"/>
      <c r="AA251" s="2"/>
    </row>
    <row r="252" spans="22:27" ht="12.75">
      <c r="V252" s="2"/>
      <c r="W252" s="2"/>
      <c r="X252" s="2"/>
      <c r="Y252" s="2"/>
      <c r="Z252" s="2"/>
      <c r="AA252" s="2"/>
    </row>
    <row r="253" spans="22:27" ht="12.75">
      <c r="V253" s="2"/>
      <c r="W253" s="2"/>
      <c r="X253" s="2"/>
      <c r="Y253" s="2"/>
      <c r="Z253" s="2"/>
      <c r="AA253" s="2"/>
    </row>
    <row r="254" spans="22:27" ht="12.75">
      <c r="V254" s="2"/>
      <c r="W254" s="2"/>
      <c r="X254" s="2"/>
      <c r="Y254" s="2"/>
      <c r="Z254" s="2"/>
      <c r="AA254" s="2"/>
    </row>
    <row r="255" spans="22:27" ht="12.75">
      <c r="V255" s="2"/>
      <c r="W255" s="2"/>
      <c r="X255" s="2"/>
      <c r="Y255" s="2"/>
      <c r="Z255" s="2"/>
      <c r="AA255" s="2"/>
    </row>
    <row r="256" spans="22:27" ht="12.75">
      <c r="V256" s="2"/>
      <c r="W256" s="2"/>
      <c r="X256" s="2"/>
      <c r="Y256" s="2"/>
      <c r="Z256" s="2"/>
      <c r="AA256" s="2"/>
    </row>
    <row r="257" spans="22:27" ht="12.75">
      <c r="V257" s="2"/>
      <c r="W257" s="2"/>
      <c r="X257" s="2"/>
      <c r="Y257" s="2"/>
      <c r="Z257" s="2"/>
      <c r="AA257" s="2"/>
    </row>
    <row r="258" spans="22:27" ht="12.75">
      <c r="V258" s="2"/>
      <c r="W258" s="2"/>
      <c r="X258" s="2"/>
      <c r="Y258" s="2"/>
      <c r="Z258" s="2"/>
      <c r="AA258" s="2"/>
    </row>
    <row r="259" spans="22:27" ht="12.75">
      <c r="V259" s="2"/>
      <c r="W259" s="2"/>
      <c r="X259" s="2"/>
      <c r="Y259" s="2"/>
      <c r="Z259" s="2"/>
      <c r="AA259" s="2"/>
    </row>
    <row r="260" spans="22:27" ht="12.75">
      <c r="V260" s="2"/>
      <c r="W260" s="2"/>
      <c r="X260" s="2"/>
      <c r="Y260" s="2"/>
      <c r="Z260" s="2"/>
      <c r="AA260" s="2"/>
    </row>
    <row r="261" spans="22:27" ht="12.75">
      <c r="V261" s="2"/>
      <c r="W261" s="2"/>
      <c r="X261" s="2"/>
      <c r="Y261" s="2"/>
      <c r="Z261" s="2"/>
      <c r="AA261" s="2"/>
    </row>
    <row r="262" spans="22:27" ht="12.75">
      <c r="V262" s="2"/>
      <c r="W262" s="2"/>
      <c r="X262" s="2"/>
      <c r="Y262" s="2"/>
      <c r="Z262" s="2"/>
      <c r="AA262" s="2"/>
    </row>
    <row r="263" spans="22:27" ht="12.75">
      <c r="V263" s="2"/>
      <c r="W263" s="2"/>
      <c r="X263" s="2"/>
      <c r="Y263" s="2"/>
      <c r="Z263" s="2"/>
      <c r="AA263" s="2"/>
    </row>
    <row r="264" spans="22:27" ht="12.75">
      <c r="V264" s="2"/>
      <c r="W264" s="2"/>
      <c r="X264" s="2"/>
      <c r="Y264" s="2"/>
      <c r="Z264" s="2"/>
      <c r="AA264" s="2"/>
    </row>
    <row r="265" spans="22:27" ht="12.75">
      <c r="V265" s="2"/>
      <c r="W265" s="2"/>
      <c r="X265" s="2"/>
      <c r="Y265" s="2"/>
      <c r="Z265" s="2"/>
      <c r="AA265" s="2"/>
    </row>
    <row r="266" spans="22:27" ht="12.75">
      <c r="V266" s="2"/>
      <c r="W266" s="2"/>
      <c r="X266" s="2"/>
      <c r="Y266" s="2"/>
      <c r="Z266" s="2"/>
      <c r="AA266" s="2"/>
    </row>
    <row r="267" spans="22:27" ht="12.75">
      <c r="V267" s="2"/>
      <c r="W267" s="2"/>
      <c r="X267" s="2"/>
      <c r="Y267" s="2"/>
      <c r="Z267" s="2"/>
      <c r="AA267" s="2"/>
    </row>
    <row r="268" spans="22:27" ht="12.75">
      <c r="V268" s="2"/>
      <c r="W268" s="2"/>
      <c r="X268" s="2"/>
      <c r="Y268" s="2"/>
      <c r="Z268" s="2"/>
      <c r="AA268" s="2"/>
    </row>
    <row r="269" spans="22:27" ht="12.75">
      <c r="V269" s="2"/>
      <c r="W269" s="2"/>
      <c r="X269" s="2"/>
      <c r="Y269" s="2"/>
      <c r="Z269" s="2"/>
      <c r="AA269" s="2"/>
    </row>
    <row r="270" spans="22:27" ht="12.75">
      <c r="V270" s="2"/>
      <c r="W270" s="2"/>
      <c r="X270" s="2"/>
      <c r="Y270" s="2"/>
      <c r="Z270" s="2"/>
      <c r="AA270" s="2"/>
    </row>
    <row r="271" spans="22:27" ht="12.75">
      <c r="V271" s="2"/>
      <c r="W271" s="2"/>
      <c r="X271" s="2"/>
      <c r="Y271" s="2"/>
      <c r="Z271" s="2"/>
      <c r="AA271" s="2"/>
    </row>
    <row r="272" spans="22:27" ht="12.75">
      <c r="V272" s="2"/>
      <c r="W272" s="2"/>
      <c r="X272" s="2"/>
      <c r="Y272" s="2"/>
      <c r="Z272" s="2"/>
      <c r="AA272" s="2"/>
    </row>
    <row r="273" spans="22:27" ht="12.75">
      <c r="V273" s="2"/>
      <c r="W273" s="2"/>
      <c r="X273" s="2"/>
      <c r="Y273" s="2"/>
      <c r="Z273" s="2"/>
      <c r="AA273" s="2"/>
    </row>
    <row r="274" spans="22:27" ht="12.75">
      <c r="V274" s="2"/>
      <c r="W274" s="2"/>
      <c r="X274" s="2"/>
      <c r="Y274" s="2"/>
      <c r="Z274" s="2"/>
      <c r="AA274" s="2"/>
    </row>
    <row r="275" spans="22:27" ht="12.75">
      <c r="V275" s="2"/>
      <c r="W275" s="2"/>
      <c r="X275" s="2"/>
      <c r="Y275" s="2"/>
      <c r="Z275" s="2"/>
      <c r="AA275" s="2"/>
    </row>
    <row r="276" spans="22:27" ht="12.75">
      <c r="V276" s="2"/>
      <c r="W276" s="2"/>
      <c r="X276" s="2"/>
      <c r="Y276" s="2"/>
      <c r="Z276" s="2"/>
      <c r="AA276" s="2"/>
    </row>
    <row r="277" spans="22:27" ht="12.75">
      <c r="V277" s="2"/>
      <c r="W277" s="2"/>
      <c r="X277" s="2"/>
      <c r="Y277" s="2"/>
      <c r="Z277" s="2"/>
      <c r="AA277" s="2"/>
    </row>
    <row r="278" spans="22:27" ht="12.75">
      <c r="V278" s="2"/>
      <c r="W278" s="2"/>
      <c r="X278" s="2"/>
      <c r="Y278" s="2"/>
      <c r="Z278" s="2"/>
      <c r="AA278" s="2"/>
    </row>
    <row r="279" spans="22:27" ht="12.75">
      <c r="V279" s="2"/>
      <c r="W279" s="2"/>
      <c r="X279" s="2"/>
      <c r="Y279" s="2"/>
      <c r="Z279" s="2"/>
      <c r="AA279" s="2"/>
    </row>
    <row r="280" spans="22:27" ht="12.75">
      <c r="V280" s="2"/>
      <c r="W280" s="2"/>
      <c r="X280" s="2"/>
      <c r="Y280" s="2"/>
      <c r="Z280" s="2"/>
      <c r="AA280" s="2"/>
    </row>
    <row r="281" spans="22:27" ht="12.75">
      <c r="V281" s="2"/>
      <c r="W281" s="2"/>
      <c r="X281" s="2"/>
      <c r="Y281" s="2"/>
      <c r="Z281" s="2"/>
      <c r="AA281" s="2"/>
    </row>
    <row r="282" spans="22:27" ht="12.75">
      <c r="V282" s="2"/>
      <c r="W282" s="2"/>
      <c r="X282" s="2"/>
      <c r="Y282" s="2"/>
      <c r="Z282" s="2"/>
      <c r="AA282" s="2"/>
    </row>
    <row r="283" spans="22:27" ht="12.75">
      <c r="V283" s="2"/>
      <c r="W283" s="2"/>
      <c r="X283" s="2"/>
      <c r="Y283" s="2"/>
      <c r="Z283" s="2"/>
      <c r="AA283" s="2"/>
    </row>
    <row r="284" spans="22:27" ht="12.75">
      <c r="V284" s="2"/>
      <c r="W284" s="2"/>
      <c r="X284" s="2"/>
      <c r="Y284" s="2"/>
      <c r="Z284" s="2"/>
      <c r="AA284" s="2"/>
    </row>
    <row r="285" spans="22:27" ht="12.75">
      <c r="V285" s="2"/>
      <c r="W285" s="2"/>
      <c r="X285" s="2"/>
      <c r="Y285" s="2"/>
      <c r="Z285" s="2"/>
      <c r="AA285" s="2"/>
    </row>
    <row r="286" spans="22:27" ht="12.75">
      <c r="V286" s="2"/>
      <c r="W286" s="2"/>
      <c r="X286" s="2"/>
      <c r="Y286" s="2"/>
      <c r="Z286" s="2"/>
      <c r="AA286" s="2"/>
    </row>
    <row r="287" spans="22:27" ht="12.75">
      <c r="V287" s="2"/>
      <c r="W287" s="2"/>
      <c r="X287" s="2"/>
      <c r="Y287" s="2"/>
      <c r="Z287" s="2"/>
      <c r="AA287" s="2"/>
    </row>
    <row r="288" spans="22:27" ht="12.75">
      <c r="V288" s="2"/>
      <c r="W288" s="2"/>
      <c r="X288" s="2"/>
      <c r="Y288" s="2"/>
      <c r="Z288" s="2"/>
      <c r="AA288" s="2"/>
    </row>
    <row r="289" spans="22:27" ht="12.75">
      <c r="V289" s="2"/>
      <c r="W289" s="2"/>
      <c r="X289" s="2"/>
      <c r="Y289" s="2"/>
      <c r="Z289" s="2"/>
      <c r="AA289" s="2"/>
    </row>
    <row r="290" spans="22:27" ht="12.75">
      <c r="V290" s="2"/>
      <c r="W290" s="2"/>
      <c r="X290" s="2"/>
      <c r="Y290" s="2"/>
      <c r="Z290" s="2"/>
      <c r="AA290" s="2"/>
    </row>
    <row r="291" spans="22:27" ht="12.75">
      <c r="V291" s="2"/>
      <c r="W291" s="2"/>
      <c r="X291" s="2"/>
      <c r="Y291" s="2"/>
      <c r="Z291" s="2"/>
      <c r="AA291" s="2"/>
    </row>
    <row r="292" spans="22:27" ht="12.75">
      <c r="V292" s="2"/>
      <c r="W292" s="2"/>
      <c r="X292" s="2"/>
      <c r="Y292" s="2"/>
      <c r="Z292" s="2"/>
      <c r="AA292" s="2"/>
    </row>
    <row r="293" spans="22:27" ht="12.75">
      <c r="V293" s="2"/>
      <c r="W293" s="2"/>
      <c r="X293" s="2"/>
      <c r="Y293" s="2"/>
      <c r="Z293" s="2"/>
      <c r="AA293" s="2"/>
    </row>
    <row r="294" spans="22:27" ht="12.75">
      <c r="V294" s="2"/>
      <c r="W294" s="2"/>
      <c r="X294" s="2"/>
      <c r="Y294" s="2"/>
      <c r="Z294" s="2"/>
      <c r="AA294" s="2"/>
    </row>
    <row r="295" spans="22:27" ht="12.75">
      <c r="V295" s="2"/>
      <c r="W295" s="2"/>
      <c r="X295" s="2"/>
      <c r="Y295" s="2"/>
      <c r="Z295" s="2"/>
      <c r="AA295" s="2"/>
    </row>
    <row r="296" spans="22:27" ht="12.75">
      <c r="V296" s="2"/>
      <c r="W296" s="2"/>
      <c r="X296" s="2"/>
      <c r="Y296" s="2"/>
      <c r="Z296" s="2"/>
      <c r="AA296" s="2"/>
    </row>
    <row r="297" spans="22:27" ht="12.75">
      <c r="V297" s="2"/>
      <c r="W297" s="2"/>
      <c r="X297" s="2"/>
      <c r="Y297" s="2"/>
      <c r="Z297" s="2"/>
      <c r="AA297" s="2"/>
    </row>
    <row r="298" spans="22:27" ht="12.75">
      <c r="V298" s="2"/>
      <c r="W298" s="2"/>
      <c r="X298" s="2"/>
      <c r="Y298" s="2"/>
      <c r="Z298" s="2"/>
      <c r="AA298" s="2"/>
    </row>
    <row r="299" spans="22:27" ht="12.75">
      <c r="V299" s="2"/>
      <c r="W299" s="2"/>
      <c r="X299" s="2"/>
      <c r="Y299" s="2"/>
      <c r="Z299" s="2"/>
      <c r="AA299" s="2"/>
    </row>
    <row r="300" spans="22:27" ht="12.75">
      <c r="V300" s="2"/>
      <c r="W300" s="2"/>
      <c r="X300" s="2"/>
      <c r="Y300" s="2"/>
      <c r="Z300" s="2"/>
      <c r="AA300" s="2"/>
    </row>
    <row r="301" spans="22:27" ht="12.75">
      <c r="V301" s="2"/>
      <c r="W301" s="2"/>
      <c r="X301" s="2"/>
      <c r="Y301" s="2"/>
      <c r="Z301" s="2"/>
      <c r="AA301" s="2"/>
    </row>
    <row r="302" spans="22:27" ht="12.75">
      <c r="V302" s="2"/>
      <c r="W302" s="2"/>
      <c r="X302" s="2"/>
      <c r="Y302" s="2"/>
      <c r="Z302" s="2"/>
      <c r="AA302" s="2"/>
    </row>
    <row r="303" spans="22:27" ht="12.75">
      <c r="V303" s="2"/>
      <c r="W303" s="2"/>
      <c r="X303" s="2"/>
      <c r="Y303" s="2"/>
      <c r="Z303" s="2"/>
      <c r="AA303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E467"/>
  <sheetViews>
    <sheetView workbookViewId="0" topLeftCell="BB82">
      <selection activeCell="BM120" sqref="BM120"/>
    </sheetView>
  </sheetViews>
  <sheetFormatPr defaultColWidth="9.140625" defaultRowHeight="12.75"/>
  <cols>
    <col min="3" max="6" width="9.28125" style="0" bestFit="1" customWidth="1"/>
    <col min="7" max="7" width="9.7109375" style="0" customWidth="1"/>
    <col min="8" max="8" width="11.421875" style="0" bestFit="1" customWidth="1"/>
    <col min="9" max="9" width="9.28125" style="0" bestFit="1" customWidth="1"/>
    <col min="10" max="10" width="10.140625" style="0" customWidth="1"/>
    <col min="11" max="11" width="9.28125" style="0" bestFit="1" customWidth="1"/>
    <col min="12" max="12" width="12.421875" style="0" bestFit="1" customWidth="1"/>
    <col min="13" max="13" width="9.28125" style="0" bestFit="1" customWidth="1"/>
    <col min="14" max="14" width="10.00390625" style="0" customWidth="1"/>
    <col min="15" max="15" width="8.421875" style="0" customWidth="1"/>
    <col min="16" max="16" width="9.28125" style="0" bestFit="1" customWidth="1"/>
  </cols>
  <sheetData>
    <row r="1" spans="3:24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.75">
      <c r="B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2.75">
      <c r="B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12.75">
      <c r="B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.75">
      <c r="B7" s="2"/>
      <c r="J7" s="2"/>
      <c r="K7" s="2"/>
      <c r="L7" s="2"/>
      <c r="M7" s="2"/>
      <c r="N7" s="2"/>
      <c r="O7" s="2"/>
      <c r="P7" s="28"/>
      <c r="Q7" s="2"/>
      <c r="R7" s="2"/>
      <c r="S7" s="2"/>
      <c r="T7" s="2"/>
      <c r="U7" s="2"/>
      <c r="V7" s="2"/>
      <c r="W7" s="2"/>
      <c r="X7" s="2"/>
    </row>
    <row r="8" spans="2:24" ht="12.75">
      <c r="B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12.75">
      <c r="B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2.75">
      <c r="B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2.75">
      <c r="B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2.75">
      <c r="B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2.75">
      <c r="B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2.75">
      <c r="B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>
      <c r="B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2.75">
      <c r="B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>
      <c r="B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2.75">
      <c r="B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>
      <c r="B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2.75">
      <c r="B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.75">
      <c r="B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>
      <c r="B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2.75">
      <c r="B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ht="12.75">
      <c r="B24" s="2"/>
      <c r="J24" s="2"/>
      <c r="K24" s="2"/>
      <c r="L24" s="2"/>
      <c r="M24" s="2"/>
      <c r="N24" s="2"/>
      <c r="O24" s="2"/>
      <c r="P24" s="2"/>
      <c r="S24" s="2"/>
      <c r="T24" s="2"/>
      <c r="U24" s="2"/>
      <c r="V24" s="2"/>
      <c r="W24" s="2"/>
      <c r="X24" s="2"/>
    </row>
    <row r="25" spans="2:24" ht="12.75">
      <c r="B25" s="2"/>
      <c r="J25" s="2"/>
      <c r="K25" s="2"/>
      <c r="L25" s="2"/>
      <c r="M25" s="2"/>
      <c r="N25" s="2"/>
      <c r="O25" s="2"/>
      <c r="P25" s="2"/>
      <c r="S25" s="2"/>
      <c r="T25" s="2"/>
      <c r="U25" s="2"/>
      <c r="V25" s="2"/>
      <c r="W25" s="2"/>
      <c r="X25" s="2"/>
    </row>
    <row r="26" spans="2:24" ht="12.75">
      <c r="B26" s="2"/>
      <c r="J26" s="2"/>
      <c r="K26" s="2"/>
      <c r="L26" s="2"/>
      <c r="M26" s="2"/>
      <c r="N26" s="2"/>
      <c r="O26" s="2"/>
      <c r="P26" s="2"/>
      <c r="S26" s="2"/>
      <c r="T26" s="2"/>
      <c r="U26" s="2"/>
      <c r="V26" s="2"/>
      <c r="W26" s="2"/>
      <c r="X26" s="2"/>
    </row>
    <row r="27" spans="2:24" ht="12.75">
      <c r="B27" s="2"/>
      <c r="J27" s="2"/>
      <c r="K27" s="2"/>
      <c r="L27" s="2"/>
      <c r="M27" s="2"/>
      <c r="N27" s="2"/>
      <c r="O27" s="2"/>
      <c r="P27" s="2"/>
      <c r="S27" s="2"/>
      <c r="T27" s="2"/>
      <c r="U27" s="2"/>
      <c r="V27" s="2"/>
      <c r="W27" s="2"/>
      <c r="X27" s="2"/>
    </row>
    <row r="28" spans="2:24" ht="12.75">
      <c r="B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2"/>
      <c r="W28" s="2"/>
      <c r="X28" s="2"/>
    </row>
    <row r="29" spans="1:24" ht="13.5" thickBot="1">
      <c r="A29" s="2"/>
      <c r="B29" s="2"/>
      <c r="C29" s="2"/>
      <c r="D29" s="2"/>
      <c r="E29" s="2" t="s">
        <v>9</v>
      </c>
      <c r="F29" s="2">
        <v>-209</v>
      </c>
      <c r="G29" s="2"/>
      <c r="H29" s="2" t="s">
        <v>9</v>
      </c>
      <c r="I29" s="2">
        <v>-200.5</v>
      </c>
      <c r="J29" s="2"/>
      <c r="K29" s="2"/>
      <c r="L29" s="2"/>
      <c r="M29" s="2"/>
      <c r="N29" s="2"/>
      <c r="O29" s="2"/>
      <c r="P29" s="2"/>
      <c r="S29" s="2"/>
      <c r="T29" s="2"/>
      <c r="U29" s="2"/>
      <c r="V29" s="2"/>
      <c r="W29" s="2"/>
      <c r="X29" s="2"/>
    </row>
    <row r="30" spans="1:24" ht="12.75">
      <c r="A30" s="15" t="s">
        <v>8</v>
      </c>
      <c r="B30" s="16"/>
      <c r="C30" s="11" t="s">
        <v>0</v>
      </c>
      <c r="D30" s="12"/>
      <c r="E30" s="2" t="s">
        <v>1</v>
      </c>
      <c r="F30" s="2">
        <v>17</v>
      </c>
      <c r="G30" s="2"/>
      <c r="H30" s="2" t="s">
        <v>1</v>
      </c>
      <c r="I30" s="2">
        <v>17</v>
      </c>
      <c r="J30" s="2"/>
      <c r="K30" s="3"/>
      <c r="L30" s="3"/>
      <c r="M30" s="3"/>
      <c r="N30" s="2"/>
      <c r="O30" s="2"/>
      <c r="P30" s="2"/>
      <c r="S30" s="2"/>
      <c r="T30" s="2"/>
      <c r="U30" s="2"/>
      <c r="V30" s="2"/>
      <c r="W30" s="2"/>
      <c r="X30" s="2"/>
    </row>
    <row r="31" spans="1:24" ht="13.5" thickBot="1">
      <c r="A31" s="17"/>
      <c r="B31" s="18">
        <v>0.4</v>
      </c>
      <c r="C31" s="13">
        <v>82</v>
      </c>
      <c r="D31" s="14"/>
      <c r="E31" s="2" t="s">
        <v>4</v>
      </c>
      <c r="F31" s="2">
        <v>14</v>
      </c>
      <c r="G31" s="2"/>
      <c r="H31" s="2" t="s">
        <v>4</v>
      </c>
      <c r="I31" s="2">
        <v>14</v>
      </c>
      <c r="J31" s="2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8">
        <v>-3</v>
      </c>
      <c r="B32" s="9">
        <f>B$31</f>
        <v>0.4</v>
      </c>
      <c r="C32" s="4">
        <f aca="true" t="shared" si="0" ref="C32:C52">SIGN($B32)*SQRT($A32^2+$B32^2)*SIN(ATAN($A32/$B32)-C$31*PI()/180)</f>
        <v>-0.8136265303768244</v>
      </c>
      <c r="D32" s="5">
        <f aca="true" t="shared" si="1" ref="D32:D52">SIGN($B32)*SQRT($A32^2+$B32^2)*COS(ATAN($A32/$B32)-C$31*PI()/180)</f>
        <v>-2.915134965840685</v>
      </c>
      <c r="E32" s="2" t="s">
        <v>12</v>
      </c>
      <c r="F32" s="2">
        <v>11.5</v>
      </c>
      <c r="G32" s="2"/>
      <c r="H32" s="2" t="s">
        <v>12</v>
      </c>
      <c r="I32" s="2">
        <v>12.7</v>
      </c>
      <c r="J32" s="2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8">
        <v>13</v>
      </c>
      <c r="B33" s="9">
        <v>1E-05</v>
      </c>
      <c r="C33" s="4">
        <f t="shared" si="0"/>
        <v>1.8092404098001678</v>
      </c>
      <c r="D33" s="5">
        <f t="shared" si="1"/>
        <v>12.873486285371422</v>
      </c>
      <c r="E33" s="28" t="s">
        <v>10</v>
      </c>
      <c r="F33" s="2" t="s">
        <v>2</v>
      </c>
      <c r="G33" s="2" t="s">
        <v>3</v>
      </c>
      <c r="H33" s="28" t="s">
        <v>10</v>
      </c>
      <c r="I33" s="2" t="s">
        <v>2</v>
      </c>
      <c r="J33" s="2" t="s">
        <v>3</v>
      </c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8">
        <v>-3</v>
      </c>
      <c r="B34" s="9">
        <f>-B$31</f>
        <v>-0.4</v>
      </c>
      <c r="C34" s="4">
        <f t="shared" si="0"/>
        <v>-0.021412075383569047</v>
      </c>
      <c r="D34" s="5">
        <f t="shared" si="1"/>
        <v>-3.026473446608737</v>
      </c>
      <c r="E34" s="2">
        <f>F29</f>
        <v>-209</v>
      </c>
      <c r="F34" s="2">
        <f>$F$31*COS(PI()*$E34/180)</f>
        <v>-12.244675899951542</v>
      </c>
      <c r="G34" s="2">
        <f>-$F$31*SIN(PI()*$E34/180)</f>
        <v>-6.787334683448718</v>
      </c>
      <c r="H34" s="2">
        <f>I29</f>
        <v>-200.5</v>
      </c>
      <c r="I34" s="2">
        <f>$I$31*COS(PI()*$H34/180)</f>
        <v>-13.113410649477567</v>
      </c>
      <c r="J34" s="2">
        <f>-$I$31*SIN(PI()*$H34/180)</f>
        <v>-4.902903337632542</v>
      </c>
      <c r="K34" s="3">
        <f>F29</f>
        <v>-209</v>
      </c>
      <c r="L34" s="3">
        <f aca="true" t="shared" si="2" ref="L34:L62">$F$31*COS(PI()*$K34/180)</f>
        <v>-12.244675899951542</v>
      </c>
      <c r="M34" s="3">
        <f aca="true" t="shared" si="3" ref="M34:M62">-$F$31*SIN(PI()*$K34/180)</f>
        <v>-6.787334683448718</v>
      </c>
      <c r="N34" s="2">
        <f aca="true" t="shared" si="4" ref="N34:N62">$I$32*COS(PI()*$K34/180)</f>
        <v>-11.107670280670327</v>
      </c>
      <c r="O34" s="2">
        <f aca="true" t="shared" si="5" ref="O34:O62">-$I$32*SIN(PI()*$K34/180)</f>
        <v>-6.157082177128479</v>
      </c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6">
        <v>-3</v>
      </c>
      <c r="B35" s="7">
        <f>B$31*0.85</f>
        <v>0.34</v>
      </c>
      <c r="C35" s="4">
        <f t="shared" si="0"/>
        <v>-0.7542104462523307</v>
      </c>
      <c r="D35" s="5">
        <f t="shared" si="1"/>
        <v>-2.9234853518982886</v>
      </c>
      <c r="E35" s="2">
        <f>E34</f>
        <v>-209</v>
      </c>
      <c r="F35" s="2">
        <f>$F$32*COS(PI()*$E35/180)</f>
        <v>-10.058126632103052</v>
      </c>
      <c r="G35" s="2">
        <f>-$F$32*SIN(PI()*$E35/180)</f>
        <v>-5.575310632832875</v>
      </c>
      <c r="H35" s="2">
        <f>H34</f>
        <v>-200.5</v>
      </c>
      <c r="I35" s="2">
        <f>$I$32*COS(PI()*$H35/180)</f>
        <v>-11.89573680345465</v>
      </c>
      <c r="J35" s="2">
        <f>-$I$32*SIN(PI()*$H35/180)</f>
        <v>-4.447633741995234</v>
      </c>
      <c r="K35" s="3">
        <f aca="true" t="shared" si="6" ref="K35:K62">K34+F$30/2</f>
        <v>-200.5</v>
      </c>
      <c r="L35" s="3">
        <f t="shared" si="2"/>
        <v>-13.113410649477567</v>
      </c>
      <c r="M35" s="3">
        <f t="shared" si="3"/>
        <v>-4.902903337632542</v>
      </c>
      <c r="N35" s="2">
        <f t="shared" si="4"/>
        <v>-11.89573680345465</v>
      </c>
      <c r="O35" s="2">
        <f t="shared" si="5"/>
        <v>-4.447633741995234</v>
      </c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6">
        <v>13</v>
      </c>
      <c r="B36" s="7">
        <v>1E-05</v>
      </c>
      <c r="C36" s="4">
        <f t="shared" si="0"/>
        <v>1.8092404098001678</v>
      </c>
      <c r="D36" s="5">
        <f t="shared" si="1"/>
        <v>12.873486285371422</v>
      </c>
      <c r="E36" s="2">
        <f>E35+F$30</f>
        <v>-192</v>
      </c>
      <c r="F36" s="2">
        <f>$F$31*COS(PI()*$E36/180)</f>
        <v>-13.69406641027328</v>
      </c>
      <c r="G36" s="2">
        <f>-$F$31*SIN(PI()*$E36/180)</f>
        <v>-2.9107636714486267</v>
      </c>
      <c r="H36" s="2">
        <f>H35+I$30</f>
        <v>-183.5</v>
      </c>
      <c r="I36" s="2">
        <f>$I$31*COS(PI()*$H36/180)</f>
        <v>-13.973887177906137</v>
      </c>
      <c r="J36" s="2">
        <f>-$I$31*SIN(PI()*$H36/180)</f>
        <v>-0.8546795534879972</v>
      </c>
      <c r="K36" s="3">
        <f t="shared" si="6"/>
        <v>-192</v>
      </c>
      <c r="L36" s="3">
        <f t="shared" si="2"/>
        <v>-13.69406641027328</v>
      </c>
      <c r="M36" s="3">
        <f t="shared" si="3"/>
        <v>-2.9107636714486267</v>
      </c>
      <c r="N36" s="2">
        <f t="shared" si="4"/>
        <v>-12.42247452931933</v>
      </c>
      <c r="O36" s="2">
        <f t="shared" si="5"/>
        <v>-2.64047847338554</v>
      </c>
      <c r="P36" s="2"/>
      <c r="Q36" s="2"/>
      <c r="R36" s="2"/>
      <c r="S36" s="2"/>
      <c r="T36" s="2"/>
      <c r="U36" s="2"/>
      <c r="V36" s="2"/>
      <c r="W36" s="2"/>
      <c r="X36" s="2"/>
    </row>
    <row r="37" spans="1:48" ht="13.5" thickBot="1">
      <c r="A37" s="6">
        <v>-3</v>
      </c>
      <c r="B37" s="7">
        <f>-B$31*0.85</f>
        <v>-0.34</v>
      </c>
      <c r="C37" s="4">
        <f t="shared" si="0"/>
        <v>-0.08082815950806348</v>
      </c>
      <c r="D37" s="5">
        <f t="shared" si="1"/>
        <v>-3.018123060551133</v>
      </c>
      <c r="E37" s="2">
        <f>E36</f>
        <v>-192</v>
      </c>
      <c r="F37" s="2">
        <f>$F$32*COS(PI()*$E37/180)</f>
        <v>-11.248697408438765</v>
      </c>
      <c r="G37" s="2">
        <f>-$F$32*SIN(PI()*$E37/180)</f>
        <v>-2.3909844444042294</v>
      </c>
      <c r="H37" s="2">
        <f>H36</f>
        <v>-183.5</v>
      </c>
      <c r="I37" s="2">
        <f>$I$32*COS(PI()*$H37/180)</f>
        <v>-12.67631193995771</v>
      </c>
      <c r="J37" s="2">
        <f>-$I$32*SIN(PI()*$H37/180)</f>
        <v>-0.7753164520926831</v>
      </c>
      <c r="K37" s="3">
        <f t="shared" si="6"/>
        <v>-183.5</v>
      </c>
      <c r="L37" s="3">
        <f t="shared" si="2"/>
        <v>-13.973887177906137</v>
      </c>
      <c r="M37" s="3">
        <f t="shared" si="3"/>
        <v>-0.8546795534879972</v>
      </c>
      <c r="N37" s="2">
        <f t="shared" si="4"/>
        <v>-12.67631193995771</v>
      </c>
      <c r="O37" s="2">
        <f t="shared" si="5"/>
        <v>-0.7753164520926831</v>
      </c>
      <c r="P37" s="2"/>
      <c r="Q37" s="2"/>
      <c r="R37" s="2"/>
      <c r="S37" s="2"/>
      <c r="T37" s="2"/>
      <c r="U37" s="2"/>
      <c r="V37" s="2"/>
      <c r="W37" s="2"/>
      <c r="X37" s="2"/>
      <c r="AM37" s="39">
        <v>0</v>
      </c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8">
        <v>-3</v>
      </c>
      <c r="B38" s="9">
        <f>B$31*0.7</f>
        <v>0.27999999999999997</v>
      </c>
      <c r="C38" s="4">
        <f t="shared" si="0"/>
        <v>-0.694794362127836</v>
      </c>
      <c r="D38" s="5">
        <f t="shared" si="1"/>
        <v>-2.931835737955893</v>
      </c>
      <c r="E38" s="2">
        <f>E37+F$30</f>
        <v>-175</v>
      </c>
      <c r="F38" s="2">
        <f>$F$31*COS(PI()*$E38/180)</f>
        <v>-13.946725773284438</v>
      </c>
      <c r="G38" s="2">
        <f>-$F$31*SIN(PI()*$E38/180)</f>
        <v>1.220180398467221</v>
      </c>
      <c r="H38" s="2">
        <f>H37+I$30</f>
        <v>-166.5</v>
      </c>
      <c r="I38" s="2">
        <f>$I$31*COS(PI()*$H38/180)</f>
        <v>-13.613178885567471</v>
      </c>
      <c r="J38" s="2">
        <f>-$I$31*SIN(PI()*$H38/180)</f>
        <v>3.2682350939826774</v>
      </c>
      <c r="K38" s="3">
        <f t="shared" si="6"/>
        <v>-175</v>
      </c>
      <c r="L38" s="3">
        <f t="shared" si="2"/>
        <v>-13.946725773284438</v>
      </c>
      <c r="M38" s="3">
        <f t="shared" si="3"/>
        <v>1.220180398467221</v>
      </c>
      <c r="N38" s="2">
        <f t="shared" si="4"/>
        <v>-12.651672665765167</v>
      </c>
      <c r="O38" s="2">
        <f t="shared" si="5"/>
        <v>1.1068779328952647</v>
      </c>
      <c r="S38" s="2"/>
      <c r="T38" s="2"/>
      <c r="U38" s="2"/>
      <c r="V38" s="2"/>
      <c r="W38" s="2"/>
      <c r="X38" s="2"/>
      <c r="AE38" s="30">
        <v>0</v>
      </c>
      <c r="AF38" s="31"/>
      <c r="AM38" s="2">
        <f>AJ$48*AE39-AJ$46*0.8</f>
        <v>-1.0143074812600226</v>
      </c>
      <c r="AN38" s="2">
        <f>AJ$48*AF39</f>
        <v>-0.5886149625200447</v>
      </c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8">
        <v>13</v>
      </c>
      <c r="B39" s="9">
        <v>1E-05</v>
      </c>
      <c r="C39" s="4">
        <f t="shared" si="0"/>
        <v>1.8092404098001678</v>
      </c>
      <c r="D39" s="5">
        <f t="shared" si="1"/>
        <v>12.873486285371422</v>
      </c>
      <c r="E39" s="2">
        <f>E38</f>
        <v>-175</v>
      </c>
      <c r="F39" s="2">
        <f>$F$32*COS(PI()*$E39/180)</f>
        <v>-11.456239028055073</v>
      </c>
      <c r="G39" s="2">
        <f>-$F$32*SIN(PI()*$E39/180)</f>
        <v>1.0022910415980744</v>
      </c>
      <c r="H39" s="2">
        <f>H38</f>
        <v>-166.5</v>
      </c>
      <c r="I39" s="2">
        <f>$I$32*COS(PI()*$H39/180)</f>
        <v>-12.349097989050492</v>
      </c>
      <c r="J39" s="2">
        <f>-$I$32*SIN(PI()*$H39/180)</f>
        <v>2.96475612097</v>
      </c>
      <c r="K39" s="3">
        <f t="shared" si="6"/>
        <v>-166.5</v>
      </c>
      <c r="L39" s="3">
        <f t="shared" si="2"/>
        <v>-13.613178885567471</v>
      </c>
      <c r="M39" s="3">
        <f t="shared" si="3"/>
        <v>3.2682350939826774</v>
      </c>
      <c r="N39" s="2">
        <f t="shared" si="4"/>
        <v>-12.349097989050492</v>
      </c>
      <c r="O39" s="2">
        <f t="shared" si="5"/>
        <v>2.96475612097</v>
      </c>
      <c r="S39" s="2"/>
      <c r="T39" s="2"/>
      <c r="U39" s="2"/>
      <c r="V39" s="2"/>
      <c r="W39" s="2"/>
      <c r="X39" s="2"/>
      <c r="AE39" s="4">
        <v>-0.25</v>
      </c>
      <c r="AF39" s="32">
        <v>-0.5</v>
      </c>
      <c r="AM39" s="2">
        <f>AJ$48*AE40-AJ$46*0.8</f>
        <v>-0.4256925187399777</v>
      </c>
      <c r="AN39" s="2">
        <f>AJ$48*AF40</f>
        <v>-0.5886149625200447</v>
      </c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8">
        <v>-3</v>
      </c>
      <c r="B40" s="9">
        <f>-B$31*0.7</f>
        <v>-0.27999999999999997</v>
      </c>
      <c r="C40" s="4">
        <f t="shared" si="0"/>
        <v>-0.14024424363255764</v>
      </c>
      <c r="D40" s="5">
        <f t="shared" si="1"/>
        <v>-3.0097726744935294</v>
      </c>
      <c r="E40" s="2">
        <f>E39+F$30</f>
        <v>-158</v>
      </c>
      <c r="F40" s="2">
        <f>$F$31*COS(PI()*$E40/180)</f>
        <v>-12.980573963935022</v>
      </c>
      <c r="G40" s="2">
        <f>-$F$31*SIN(PI()*$E40/180)</f>
        <v>5.244492307822771</v>
      </c>
      <c r="H40" s="2">
        <f>H39+I$30</f>
        <v>-149.5</v>
      </c>
      <c r="I40" s="2">
        <f>$I$31*COS(PI()*$H40/180)</f>
        <v>-12.062808246181358</v>
      </c>
      <c r="J40" s="2">
        <f>-$I$31*SIN(PI()*$H40/180)</f>
        <v>7.105537081449862</v>
      </c>
      <c r="K40" s="3">
        <f t="shared" si="6"/>
        <v>-158</v>
      </c>
      <c r="L40" s="3">
        <f t="shared" si="2"/>
        <v>-12.980573963935022</v>
      </c>
      <c r="M40" s="3">
        <f t="shared" si="3"/>
        <v>5.244492307822771</v>
      </c>
      <c r="N40" s="2">
        <f t="shared" si="4"/>
        <v>-11.775234952998199</v>
      </c>
      <c r="O40" s="2">
        <f t="shared" si="5"/>
        <v>4.757503736382085</v>
      </c>
      <c r="S40" s="2"/>
      <c r="T40" s="2"/>
      <c r="U40" s="2"/>
      <c r="V40" s="2"/>
      <c r="W40" s="2"/>
      <c r="X40" s="2"/>
      <c r="AE40" s="4">
        <v>0.25</v>
      </c>
      <c r="AF40" s="32">
        <v>-0.5</v>
      </c>
      <c r="AM40" s="2">
        <f>AJ$48*AE41-AJ$46*0.8</f>
        <v>-0.4256925187399777</v>
      </c>
      <c r="AN40" s="2">
        <f>AJ$48*AF41</f>
        <v>0.5886149625200447</v>
      </c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6">
        <v>-3</v>
      </c>
      <c r="B41" s="7">
        <f>B$31*0.55</f>
        <v>0.22000000000000003</v>
      </c>
      <c r="C41" s="4">
        <f t="shared" si="0"/>
        <v>-0.6353782780033422</v>
      </c>
      <c r="D41" s="5">
        <f t="shared" si="1"/>
        <v>-2.9401861240134965</v>
      </c>
      <c r="E41" s="2">
        <f>E40</f>
        <v>-158</v>
      </c>
      <c r="F41" s="2">
        <f>$F$32*COS(PI()*$E41/180)</f>
        <v>-10.662614327518055</v>
      </c>
      <c r="G41" s="2">
        <f>-$F$32*SIN(PI()*$E41/180)</f>
        <v>4.307975824282991</v>
      </c>
      <c r="H41" s="2">
        <f>H40</f>
        <v>-149.5</v>
      </c>
      <c r="I41" s="2">
        <f>$I$32*COS(PI()*$H41/180)</f>
        <v>-10.942690337607374</v>
      </c>
      <c r="J41" s="2">
        <f>-$I$32*SIN(PI()*$H41/180)</f>
        <v>6.445737209600946</v>
      </c>
      <c r="K41" s="3">
        <f t="shared" si="6"/>
        <v>-149.5</v>
      </c>
      <c r="L41" s="3">
        <f t="shared" si="2"/>
        <v>-12.062808246181358</v>
      </c>
      <c r="M41" s="3">
        <f t="shared" si="3"/>
        <v>7.105537081449862</v>
      </c>
      <c r="N41" s="2">
        <f t="shared" si="4"/>
        <v>-10.942690337607374</v>
      </c>
      <c r="O41" s="2">
        <f t="shared" si="5"/>
        <v>6.445737209600946</v>
      </c>
      <c r="S41" s="2"/>
      <c r="T41" s="2"/>
      <c r="U41" s="2"/>
      <c r="V41" s="2"/>
      <c r="W41" s="2"/>
      <c r="X41" s="2"/>
      <c r="AE41" s="4">
        <v>0.25</v>
      </c>
      <c r="AF41" s="32">
        <v>0.5</v>
      </c>
      <c r="AG41" s="38"/>
      <c r="AM41" s="2">
        <f>AJ$48*AE42-AJ$46*0.8</f>
        <v>-1.0143074812600226</v>
      </c>
      <c r="AN41" s="2">
        <f>AJ$48*AF42</f>
        <v>0.5886149625200447</v>
      </c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6">
        <v>13</v>
      </c>
      <c r="B42" s="7">
        <v>1E-05</v>
      </c>
      <c r="C42" s="4">
        <f t="shared" si="0"/>
        <v>1.8092404098001678</v>
      </c>
      <c r="D42" s="5">
        <f t="shared" si="1"/>
        <v>12.873486285371422</v>
      </c>
      <c r="E42" s="2">
        <f>E41+F$30</f>
        <v>-141</v>
      </c>
      <c r="F42" s="2">
        <f>$F$31*COS(PI()*$E42/180)</f>
        <v>-10.880043460397589</v>
      </c>
      <c r="G42" s="2">
        <f>-$F$31*SIN(PI()*$E42/180)</f>
        <v>8.810485474697728</v>
      </c>
      <c r="H42" s="2">
        <f>H41+I$30</f>
        <v>-132.5</v>
      </c>
      <c r="I42" s="2">
        <f>$I$31*COS(PI()*$H42/180)</f>
        <v>-9.458262906619243</v>
      </c>
      <c r="J42" s="2">
        <f>-$I$31*SIN(PI()*$H42/180)</f>
        <v>10.321882715341737</v>
      </c>
      <c r="K42" s="3">
        <f t="shared" si="6"/>
        <v>-141</v>
      </c>
      <c r="L42" s="3">
        <f t="shared" si="2"/>
        <v>-10.880043460397589</v>
      </c>
      <c r="M42" s="3">
        <f t="shared" si="3"/>
        <v>8.810485474697728</v>
      </c>
      <c r="N42" s="2">
        <f t="shared" si="4"/>
        <v>-9.869753710503527</v>
      </c>
      <c r="O42" s="2">
        <f t="shared" si="5"/>
        <v>7.992368966332939</v>
      </c>
      <c r="S42" s="2"/>
      <c r="T42" s="2"/>
      <c r="U42" s="2"/>
      <c r="V42" s="2"/>
      <c r="W42" s="2"/>
      <c r="X42" s="2"/>
      <c r="AE42" s="4">
        <v>-0.25</v>
      </c>
      <c r="AF42" s="32">
        <v>0.5</v>
      </c>
      <c r="AG42" s="38"/>
      <c r="AM42" s="2">
        <f>AJ$48*AE43-AJ$46*0.8</f>
        <v>-1.0143074812600226</v>
      </c>
      <c r="AN42" s="2">
        <f>AJ$48*AF43</f>
        <v>-0.5886149625200447</v>
      </c>
      <c r="AO42" s="2"/>
      <c r="AP42" s="2"/>
      <c r="AQ42" s="2"/>
      <c r="AR42" s="2"/>
      <c r="AS42" s="2"/>
      <c r="AT42" s="2"/>
      <c r="AU42" s="2"/>
      <c r="AV42" s="2"/>
    </row>
    <row r="43" spans="1:48" ht="13.5" thickBot="1">
      <c r="A43" s="6">
        <v>-3</v>
      </c>
      <c r="B43" s="7">
        <f>-B$31*0.55</f>
        <v>-0.22000000000000003</v>
      </c>
      <c r="C43" s="4">
        <f t="shared" si="0"/>
        <v>-0.1996603277570513</v>
      </c>
      <c r="D43" s="5">
        <f t="shared" si="1"/>
        <v>-3.001422288435925</v>
      </c>
      <c r="E43" s="2">
        <f>E42</f>
        <v>-141</v>
      </c>
      <c r="F43" s="2">
        <f>$F$32*COS(PI()*$E43/180)</f>
        <v>-8.937178556755162</v>
      </c>
      <c r="G43" s="2">
        <f>-$F$32*SIN(PI()*$E43/180)</f>
        <v>7.237184497073134</v>
      </c>
      <c r="H43" s="2">
        <f>H42</f>
        <v>-132.5</v>
      </c>
      <c r="I43" s="2">
        <f>$I$32*COS(PI()*$H43/180)</f>
        <v>-8.579995636718884</v>
      </c>
      <c r="J43" s="2">
        <f>-$I$32*SIN(PI()*$H43/180)</f>
        <v>9.363422177488575</v>
      </c>
      <c r="K43" s="3">
        <f t="shared" si="6"/>
        <v>-132.5</v>
      </c>
      <c r="L43" s="3">
        <f t="shared" si="2"/>
        <v>-9.458262906619243</v>
      </c>
      <c r="M43" s="3">
        <f t="shared" si="3"/>
        <v>10.321882715341737</v>
      </c>
      <c r="N43" s="2">
        <f t="shared" si="4"/>
        <v>-8.579995636718884</v>
      </c>
      <c r="O43" s="2">
        <f t="shared" si="5"/>
        <v>9.363422177488575</v>
      </c>
      <c r="S43" s="2"/>
      <c r="T43" s="2"/>
      <c r="U43" s="2"/>
      <c r="V43" s="2"/>
      <c r="W43" s="2"/>
      <c r="X43" s="2"/>
      <c r="AE43" s="33">
        <v>-0.25</v>
      </c>
      <c r="AF43" s="34">
        <v>-0.5</v>
      </c>
      <c r="AG43" s="38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3.5" thickBot="1">
      <c r="A44" s="8">
        <v>-3</v>
      </c>
      <c r="B44" s="9">
        <f>B$31*0.4</f>
        <v>0.16000000000000003</v>
      </c>
      <c r="C44" s="4">
        <f t="shared" si="0"/>
        <v>-0.5759621938788485</v>
      </c>
      <c r="D44" s="5">
        <f t="shared" si="1"/>
        <v>-2.9485365100711003</v>
      </c>
      <c r="E44" s="2">
        <f>E43+F$30</f>
        <v>-124</v>
      </c>
      <c r="F44" s="2">
        <f>$F$31*COS(PI()*$E44/180)</f>
        <v>-7.828700648590454</v>
      </c>
      <c r="G44" s="2">
        <f>-$F$31*SIN(PI()*$E44/180)</f>
        <v>11.606526015770584</v>
      </c>
      <c r="H44" s="2">
        <f>H43+I$30</f>
        <v>-115.5</v>
      </c>
      <c r="I44" s="2">
        <f>$I$31*COS(PI()*$H44/180)</f>
        <v>-6.027155355316135</v>
      </c>
      <c r="J44" s="2">
        <f>-$I$31*SIN(PI()*$H44/180)</f>
        <v>12.636193980898048</v>
      </c>
      <c r="K44" s="3">
        <f t="shared" si="6"/>
        <v>-124</v>
      </c>
      <c r="L44" s="3">
        <f t="shared" si="2"/>
        <v>-7.828700648590454</v>
      </c>
      <c r="M44" s="3">
        <f t="shared" si="3"/>
        <v>11.606526015770584</v>
      </c>
      <c r="N44" s="2">
        <f t="shared" si="4"/>
        <v>-7.101749874078482</v>
      </c>
      <c r="O44" s="2">
        <f t="shared" si="5"/>
        <v>10.528777171449029</v>
      </c>
      <c r="S44" s="2"/>
      <c r="T44" s="2"/>
      <c r="U44" s="2"/>
      <c r="V44" s="2"/>
      <c r="W44" s="2"/>
      <c r="X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8">
        <v>13</v>
      </c>
      <c r="B45" s="9">
        <v>1E-05</v>
      </c>
      <c r="C45" s="4">
        <f t="shared" si="0"/>
        <v>1.8092404098001678</v>
      </c>
      <c r="D45" s="5">
        <f t="shared" si="1"/>
        <v>12.873486285371422</v>
      </c>
      <c r="E45" s="2">
        <f>E44</f>
        <v>-124</v>
      </c>
      <c r="F45" s="2">
        <f>$F$32*COS(PI()*$E45/180)</f>
        <v>-6.4307183899135865</v>
      </c>
      <c r="G45" s="2">
        <f>-$F$32*SIN(PI()*$E45/180)</f>
        <v>9.53393208438298</v>
      </c>
      <c r="H45" s="2">
        <f>H44</f>
        <v>-115.5</v>
      </c>
      <c r="I45" s="2">
        <f>$I$32*COS(PI()*$H45/180)</f>
        <v>-5.467490929465351</v>
      </c>
      <c r="J45" s="2">
        <f>-$I$32*SIN(PI()*$H45/180)</f>
        <v>11.462833111243228</v>
      </c>
      <c r="K45" s="3">
        <f t="shared" si="6"/>
        <v>-115.5</v>
      </c>
      <c r="L45" s="3">
        <f t="shared" si="2"/>
        <v>-6.027155355316135</v>
      </c>
      <c r="M45" s="3">
        <f t="shared" si="3"/>
        <v>12.636193980898048</v>
      </c>
      <c r="N45" s="2">
        <f t="shared" si="4"/>
        <v>-5.467490929465351</v>
      </c>
      <c r="O45" s="2">
        <f t="shared" si="5"/>
        <v>11.462833111243228</v>
      </c>
      <c r="AE45" s="30">
        <v>1</v>
      </c>
      <c r="AF45" s="31"/>
      <c r="AJ45" t="s">
        <v>13</v>
      </c>
      <c r="AM45" s="39">
        <v>10</v>
      </c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8">
        <v>-3</v>
      </c>
      <c r="B46" s="9">
        <f>-B$31*0.4</f>
        <v>-0.16000000000000003</v>
      </c>
      <c r="C46" s="4">
        <f t="shared" si="0"/>
        <v>-0.2590764118815456</v>
      </c>
      <c r="D46" s="5">
        <f t="shared" si="1"/>
        <v>-2.9930719023783214</v>
      </c>
      <c r="E46" s="2">
        <f>E45+F$30</f>
        <v>-107</v>
      </c>
      <c r="F46" s="2">
        <f>$F$31*COS(PI()*$E46/180)</f>
        <v>-4.093203866118313</v>
      </c>
      <c r="G46" s="2">
        <f>-$F$31*SIN(PI()*$E46/180)</f>
        <v>13.388266583482498</v>
      </c>
      <c r="H46" s="2">
        <f>H45+I$30</f>
        <v>-98.5</v>
      </c>
      <c r="I46" s="2">
        <f>$I$31*COS(PI()*$H46/180)</f>
        <v>-2.069331755814546</v>
      </c>
      <c r="J46" s="2">
        <f>-$I$31*SIN(PI()*$H46/180)</f>
        <v>13.846222087066835</v>
      </c>
      <c r="K46" s="3">
        <f t="shared" si="6"/>
        <v>-107</v>
      </c>
      <c r="L46" s="3">
        <f t="shared" si="2"/>
        <v>-4.093203866118313</v>
      </c>
      <c r="M46" s="3">
        <f t="shared" si="3"/>
        <v>13.388266583482498</v>
      </c>
      <c r="N46" s="2">
        <f t="shared" si="4"/>
        <v>-3.7131206499787552</v>
      </c>
      <c r="O46" s="2">
        <f t="shared" si="5"/>
        <v>12.145070400730551</v>
      </c>
      <c r="AE46" s="4">
        <v>0</v>
      </c>
      <c r="AF46" s="32">
        <v>0.5</v>
      </c>
      <c r="AJ46">
        <f>Speedometer!C22</f>
        <v>0.9</v>
      </c>
      <c r="AM46" s="2">
        <f>AJ$48*(AE46-AJ$46*1.2)</f>
        <v>-1.2714083190432968</v>
      </c>
      <c r="AN46" s="2">
        <f>AJ$48*AF46</f>
        <v>0.5886149625200447</v>
      </c>
      <c r="AO46" s="2">
        <f>AJ$48*(AE39-AJ$46*0.4)</f>
        <v>-0.7181102542744547</v>
      </c>
      <c r="AP46" s="2">
        <f>AJ$48*AF39</f>
        <v>-0.5886149625200447</v>
      </c>
      <c r="AQ46" s="2"/>
      <c r="AR46" s="2"/>
      <c r="AS46" s="2"/>
      <c r="AT46" s="2"/>
      <c r="AU46" s="2"/>
      <c r="AV46" s="2"/>
    </row>
    <row r="47" spans="1:48" ht="13.5" thickBot="1">
      <c r="A47" s="6">
        <v>-3</v>
      </c>
      <c r="B47" s="7">
        <f>B$31*0.25</f>
        <v>0.1</v>
      </c>
      <c r="C47" s="4">
        <f t="shared" si="0"/>
        <v>-0.5165461097543543</v>
      </c>
      <c r="D47" s="5">
        <f t="shared" si="1"/>
        <v>-2.956886896128704</v>
      </c>
      <c r="E47" s="2">
        <f>E46</f>
        <v>-107</v>
      </c>
      <c r="F47" s="2">
        <f>$F$32*COS(PI()*$E47/180)</f>
        <v>-3.3622746043114717</v>
      </c>
      <c r="G47" s="2">
        <f>-$F$32*SIN(PI()*$E47/180)</f>
        <v>10.997504693574909</v>
      </c>
      <c r="H47" s="2">
        <f>H46</f>
        <v>-98.5</v>
      </c>
      <c r="I47" s="2">
        <f>$I$32*COS(PI()*$H47/180)</f>
        <v>-1.8771795213460525</v>
      </c>
      <c r="J47" s="2">
        <f>-$I$32*SIN(PI()*$H47/180)</f>
        <v>12.560501464696342</v>
      </c>
      <c r="K47" s="3">
        <f t="shared" si="6"/>
        <v>-98.5</v>
      </c>
      <c r="L47" s="3">
        <f t="shared" si="2"/>
        <v>-2.069331755814546</v>
      </c>
      <c r="M47" s="3">
        <f t="shared" si="3"/>
        <v>13.846222087066835</v>
      </c>
      <c r="N47" s="2">
        <f t="shared" si="4"/>
        <v>-1.8771795213460525</v>
      </c>
      <c r="O47" s="2">
        <f t="shared" si="5"/>
        <v>12.560501464696342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3">
        <v>0</v>
      </c>
      <c r="AF47" s="34">
        <v>-0.5</v>
      </c>
      <c r="AJ47" t="s">
        <v>14</v>
      </c>
      <c r="AM47" s="2">
        <f>AJ$48*(AE47-AJ$46*1.2)</f>
        <v>-1.2714083190432968</v>
      </c>
      <c r="AN47" s="2">
        <f>AJ$48*AF47</f>
        <v>-0.5886149625200447</v>
      </c>
      <c r="AO47" s="2">
        <f>AJ$48*(AE40-AJ$46*0.4)</f>
        <v>-0.1294952917544099</v>
      </c>
      <c r="AP47" s="2">
        <f>AJ$48*AF40</f>
        <v>-0.5886149625200447</v>
      </c>
      <c r="AQ47" s="2"/>
      <c r="AR47" s="2"/>
      <c r="AS47" s="2"/>
      <c r="AT47" s="2"/>
      <c r="AU47" s="2"/>
      <c r="AV47" s="2"/>
    </row>
    <row r="48" spans="1:48" ht="13.5" thickBot="1">
      <c r="A48" s="6">
        <v>13</v>
      </c>
      <c r="B48" s="7">
        <v>1E-05</v>
      </c>
      <c r="C48" s="4">
        <f t="shared" si="0"/>
        <v>1.8092404098001678</v>
      </c>
      <c r="D48" s="5">
        <f t="shared" si="1"/>
        <v>12.873486285371422</v>
      </c>
      <c r="E48" s="2">
        <f>E47+F$30</f>
        <v>-90</v>
      </c>
      <c r="F48" s="2">
        <f>$F$31*COS(PI()*$E48/180)</f>
        <v>8.57603918436034E-16</v>
      </c>
      <c r="G48" s="2">
        <f>-$F$31*SIN(PI()*$E48/180)</f>
        <v>14</v>
      </c>
      <c r="H48" s="2">
        <f>H47+I$30</f>
        <v>-81.5</v>
      </c>
      <c r="I48" s="2">
        <f>$I$31*COS(PI()*$H48/180)</f>
        <v>2.0693317558145505</v>
      </c>
      <c r="J48" s="2">
        <f>-$I$31*SIN(PI()*$H48/180)</f>
        <v>13.846222087066835</v>
      </c>
      <c r="K48" s="3">
        <f t="shared" si="6"/>
        <v>-90</v>
      </c>
      <c r="L48" s="3">
        <f t="shared" si="2"/>
        <v>8.57603918436034E-16</v>
      </c>
      <c r="M48" s="3">
        <f t="shared" si="3"/>
        <v>14</v>
      </c>
      <c r="N48" s="2">
        <f t="shared" si="4"/>
        <v>7.779692688669737E-16</v>
      </c>
      <c r="O48" s="2">
        <f t="shared" si="5"/>
        <v>12.7</v>
      </c>
      <c r="T48" s="2"/>
      <c r="W48" s="2"/>
      <c r="X48" s="2"/>
      <c r="Y48" s="2"/>
      <c r="Z48" s="2"/>
      <c r="AA48" s="2"/>
      <c r="AB48" s="2"/>
      <c r="AC48" s="2"/>
      <c r="AD48" s="2"/>
      <c r="AE48" s="2"/>
      <c r="AJ48">
        <f>Speedometer!C24</f>
        <v>1.1772299250400895</v>
      </c>
      <c r="AM48" s="2"/>
      <c r="AN48" s="2"/>
      <c r="AO48" s="2">
        <f>AJ$48*(AE41-AJ$46*0.4)</f>
        <v>-0.1294952917544099</v>
      </c>
      <c r="AP48" s="2">
        <f>AJ$48*AF41</f>
        <v>0.5886149625200447</v>
      </c>
      <c r="AQ48" s="2"/>
      <c r="AR48" s="2"/>
      <c r="AS48" s="2"/>
      <c r="AT48" s="2"/>
      <c r="AU48" s="2"/>
      <c r="AV48" s="2"/>
    </row>
    <row r="49" spans="1:48" ht="12.75">
      <c r="A49" s="6">
        <v>-3</v>
      </c>
      <c r="B49" s="7">
        <f>-B$31*0.25</f>
        <v>-0.1</v>
      </c>
      <c r="C49" s="4">
        <f t="shared" si="0"/>
        <v>-0.3184924960060398</v>
      </c>
      <c r="D49" s="5">
        <f t="shared" si="1"/>
        <v>-2.9847215163207172</v>
      </c>
      <c r="E49" s="2">
        <f>E48</f>
        <v>-90</v>
      </c>
      <c r="F49" s="2">
        <f>$F$32*COS(PI()*$E49/180)</f>
        <v>7.044603615724565E-16</v>
      </c>
      <c r="G49" s="2">
        <f>-$F$32*SIN(PI()*$E49/180)</f>
        <v>11.5</v>
      </c>
      <c r="H49" s="2">
        <f>H48</f>
        <v>-81.5</v>
      </c>
      <c r="I49" s="2">
        <f>$I$32*COS(PI()*$H49/180)</f>
        <v>1.8771795213460567</v>
      </c>
      <c r="J49" s="2">
        <f>-$I$32*SIN(PI()*$H49/180)</f>
        <v>12.560501464696342</v>
      </c>
      <c r="K49" s="3">
        <f t="shared" si="6"/>
        <v>-81.5</v>
      </c>
      <c r="L49" s="3">
        <f t="shared" si="2"/>
        <v>2.0693317558145505</v>
      </c>
      <c r="M49" s="3">
        <f t="shared" si="3"/>
        <v>13.846222087066835</v>
      </c>
      <c r="N49" s="2">
        <f t="shared" si="4"/>
        <v>1.8771795213460567</v>
      </c>
      <c r="O49" s="2">
        <f t="shared" si="5"/>
        <v>12.560501464696342</v>
      </c>
      <c r="T49" s="2"/>
      <c r="V49">
        <v>2.25</v>
      </c>
      <c r="W49" s="2">
        <v>2.5</v>
      </c>
      <c r="X49" s="2"/>
      <c r="Y49" s="2"/>
      <c r="Z49" s="2"/>
      <c r="AA49" s="2"/>
      <c r="AB49" s="2"/>
      <c r="AC49" s="2"/>
      <c r="AD49" s="2"/>
      <c r="AE49" s="30">
        <v>2</v>
      </c>
      <c r="AF49" s="31"/>
      <c r="AM49" s="2"/>
      <c r="AN49" s="2"/>
      <c r="AO49" s="2">
        <f>AJ$48*(AE42-AJ$46*0.4)</f>
        <v>-0.7181102542744547</v>
      </c>
      <c r="AP49" s="2">
        <f>AJ$48*AF42</f>
        <v>0.5886149625200447</v>
      </c>
      <c r="AQ49" s="2"/>
      <c r="AR49" s="2"/>
      <c r="AS49" s="2"/>
      <c r="AT49" s="2"/>
      <c r="AU49" s="2"/>
      <c r="AV49" s="2"/>
    </row>
    <row r="50" spans="1:48" ht="12.75">
      <c r="A50" s="8">
        <v>-3</v>
      </c>
      <c r="B50" s="9">
        <f>B$31*0.1</f>
        <v>0.04000000000000001</v>
      </c>
      <c r="C50" s="4">
        <f t="shared" si="0"/>
        <v>-0.4571300256298604</v>
      </c>
      <c r="D50" s="5">
        <f t="shared" si="1"/>
        <v>-2.9652372821863078</v>
      </c>
      <c r="E50" s="2">
        <f>E49+F$30</f>
        <v>-73</v>
      </c>
      <c r="F50" s="2">
        <f>$F$31*COS(PI()*$E50/180)</f>
        <v>4.093203866118315</v>
      </c>
      <c r="G50" s="2">
        <f>-$F$31*SIN(PI()*$E50/180)</f>
        <v>13.388266583482496</v>
      </c>
      <c r="H50" s="2">
        <f>H49+I$30</f>
        <v>-64.5</v>
      </c>
      <c r="I50" s="2">
        <f>$I$31*COS(PI()*$H50/180)</f>
        <v>6.0271553553161334</v>
      </c>
      <c r="J50" s="2">
        <f>-$I$31*SIN(PI()*$H50/180)</f>
        <v>12.636193980898048</v>
      </c>
      <c r="K50" s="3">
        <f t="shared" si="6"/>
        <v>-73</v>
      </c>
      <c r="L50" s="3">
        <f t="shared" si="2"/>
        <v>4.093203866118315</v>
      </c>
      <c r="M50" s="3">
        <f t="shared" si="3"/>
        <v>13.388266583482496</v>
      </c>
      <c r="N50" s="2">
        <f t="shared" si="4"/>
        <v>3.7131206499787566</v>
      </c>
      <c r="O50" s="2">
        <f t="shared" si="5"/>
        <v>12.14507040073055</v>
      </c>
      <c r="T50" s="2">
        <v>0</v>
      </c>
      <c r="U50" s="2">
        <v>0.5</v>
      </c>
      <c r="V50">
        <f aca="true" t="shared" si="7" ref="V50:W54">Z50-V$49</f>
        <v>-0.25</v>
      </c>
      <c r="W50">
        <f t="shared" si="7"/>
        <v>-0.5</v>
      </c>
      <c r="Z50" s="2">
        <v>2</v>
      </c>
      <c r="AA50" s="2">
        <v>2</v>
      </c>
      <c r="AB50" s="2">
        <v>2</v>
      </c>
      <c r="AC50" s="2">
        <v>3</v>
      </c>
      <c r="AD50" s="2"/>
      <c r="AE50" s="4">
        <v>-0.25</v>
      </c>
      <c r="AF50" s="32">
        <v>0.5</v>
      </c>
      <c r="AM50" s="2"/>
      <c r="AN50" s="2"/>
      <c r="AO50" s="2">
        <f>AJ$48*(AE43-AJ$46*0.4)</f>
        <v>-0.7181102542744547</v>
      </c>
      <c r="AP50" s="2">
        <f>AJ$48*AF43</f>
        <v>-0.5886149625200447</v>
      </c>
      <c r="AQ50" s="2"/>
      <c r="AR50" s="2"/>
      <c r="AS50" s="2"/>
      <c r="AT50" s="2"/>
      <c r="AU50" s="2"/>
      <c r="AV50" s="2"/>
    </row>
    <row r="51" spans="1:48" ht="12.75">
      <c r="A51" s="8">
        <v>13</v>
      </c>
      <c r="B51" s="9">
        <v>1E-05</v>
      </c>
      <c r="C51" s="4">
        <f t="shared" si="0"/>
        <v>1.8092404098001678</v>
      </c>
      <c r="D51" s="5">
        <f t="shared" si="1"/>
        <v>12.873486285371422</v>
      </c>
      <c r="E51" s="2">
        <f>E50</f>
        <v>-73</v>
      </c>
      <c r="F51" s="2">
        <f>$F$32*COS(PI()*$E51/180)</f>
        <v>3.362274604311473</v>
      </c>
      <c r="G51" s="2">
        <f>-$F$32*SIN(PI()*$E51/180)</f>
        <v>10.997504693574907</v>
      </c>
      <c r="H51" s="2">
        <f>H50</f>
        <v>-64.5</v>
      </c>
      <c r="I51" s="2">
        <f>$I$32*COS(PI()*$H51/180)</f>
        <v>5.46749092946535</v>
      </c>
      <c r="J51" s="2">
        <f>-$I$32*SIN(PI()*$H51/180)</f>
        <v>11.462833111243228</v>
      </c>
      <c r="K51" s="3">
        <f t="shared" si="6"/>
        <v>-64.5</v>
      </c>
      <c r="L51" s="3">
        <f t="shared" si="2"/>
        <v>6.0271553553161334</v>
      </c>
      <c r="M51" s="3">
        <f t="shared" si="3"/>
        <v>12.636193980898048</v>
      </c>
      <c r="N51" s="2">
        <f t="shared" si="4"/>
        <v>5.46749092946535</v>
      </c>
      <c r="O51" s="2">
        <f t="shared" si="5"/>
        <v>11.462833111243228</v>
      </c>
      <c r="T51" s="2">
        <v>0</v>
      </c>
      <c r="U51" s="2">
        <v>-0.5</v>
      </c>
      <c r="V51">
        <f t="shared" si="7"/>
        <v>0.25</v>
      </c>
      <c r="W51">
        <f t="shared" si="7"/>
        <v>-0.5</v>
      </c>
      <c r="Z51" s="2">
        <v>2.5</v>
      </c>
      <c r="AA51" s="2">
        <v>2</v>
      </c>
      <c r="AB51" s="2">
        <v>2.5</v>
      </c>
      <c r="AC51" s="2">
        <v>3</v>
      </c>
      <c r="AD51" s="2"/>
      <c r="AE51" s="4">
        <v>0.25</v>
      </c>
      <c r="AF51" s="32">
        <v>0.5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3.5" thickBot="1">
      <c r="A52" s="10">
        <v>-3</v>
      </c>
      <c r="B52" s="9">
        <f>-B$31*0.1</f>
        <v>-0.04000000000000001</v>
      </c>
      <c r="C52" s="4">
        <f t="shared" si="0"/>
        <v>-0.3779085801305344</v>
      </c>
      <c r="D52" s="5">
        <f t="shared" si="1"/>
        <v>-2.9763711302631135</v>
      </c>
      <c r="E52" s="2">
        <f>E51+F$30</f>
        <v>-56</v>
      </c>
      <c r="F52" s="2">
        <f>$F$31*COS(PI()*$E52/180)</f>
        <v>7.828700648590456</v>
      </c>
      <c r="G52" s="2">
        <f>-$F$31*SIN(PI()*$E52/180)</f>
        <v>11.606526015770584</v>
      </c>
      <c r="H52" s="2">
        <f>H51+I$30</f>
        <v>-47.5</v>
      </c>
      <c r="I52" s="2">
        <f>$I$31*COS(PI()*$H52/180)</f>
        <v>9.458262906619243</v>
      </c>
      <c r="J52" s="2">
        <f>-$I$31*SIN(PI()*$H52/180)</f>
        <v>10.321882715341737</v>
      </c>
      <c r="K52" s="3">
        <f t="shared" si="6"/>
        <v>-56</v>
      </c>
      <c r="L52" s="3">
        <f t="shared" si="2"/>
        <v>7.828700648590456</v>
      </c>
      <c r="M52" s="3">
        <f t="shared" si="3"/>
        <v>11.606526015770584</v>
      </c>
      <c r="N52" s="2">
        <f t="shared" si="4"/>
        <v>7.101749874078484</v>
      </c>
      <c r="O52" s="2">
        <f t="shared" si="5"/>
        <v>10.528777171449029</v>
      </c>
      <c r="T52" s="2"/>
      <c r="U52" s="2"/>
      <c r="V52">
        <f t="shared" si="7"/>
        <v>0.25</v>
      </c>
      <c r="W52">
        <f t="shared" si="7"/>
        <v>0.5</v>
      </c>
      <c r="Z52" s="2">
        <v>2.5</v>
      </c>
      <c r="AA52" s="2">
        <v>3</v>
      </c>
      <c r="AB52" s="2">
        <v>2.5</v>
      </c>
      <c r="AC52" s="2">
        <v>2.5</v>
      </c>
      <c r="AD52" s="2"/>
      <c r="AE52" s="4">
        <v>0.25</v>
      </c>
      <c r="AF52" s="32">
        <v>0</v>
      </c>
      <c r="AM52" s="39">
        <v>20</v>
      </c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 s="3"/>
      <c r="B53" s="20" t="s">
        <v>6</v>
      </c>
      <c r="C53" s="21">
        <v>0</v>
      </c>
      <c r="D53" s="22">
        <v>0</v>
      </c>
      <c r="E53" s="2">
        <f>E52</f>
        <v>-56</v>
      </c>
      <c r="F53" s="2">
        <f>$F$32*COS(PI()*$E53/180)</f>
        <v>6.430718389913588</v>
      </c>
      <c r="G53" s="2">
        <f>-$F$32*SIN(PI()*$E53/180)</f>
        <v>9.53393208438298</v>
      </c>
      <c r="H53" s="2">
        <f>H52</f>
        <v>-47.5</v>
      </c>
      <c r="I53" s="2">
        <f>$I$32*COS(PI()*$H53/180)</f>
        <v>8.579995636718884</v>
      </c>
      <c r="J53" s="2">
        <f>-$I$32*SIN(PI()*$H53/180)</f>
        <v>9.363422177488575</v>
      </c>
      <c r="K53" s="3">
        <f t="shared" si="6"/>
        <v>-47.5</v>
      </c>
      <c r="L53" s="3">
        <f t="shared" si="2"/>
        <v>9.458262906619243</v>
      </c>
      <c r="M53" s="3">
        <f t="shared" si="3"/>
        <v>10.321882715341737</v>
      </c>
      <c r="N53" s="2">
        <f t="shared" si="4"/>
        <v>8.579995636718884</v>
      </c>
      <c r="O53" s="2">
        <f t="shared" si="5"/>
        <v>9.363422177488575</v>
      </c>
      <c r="T53" s="2"/>
      <c r="U53" s="2"/>
      <c r="V53">
        <f t="shared" si="7"/>
        <v>-0.25</v>
      </c>
      <c r="W53">
        <f t="shared" si="7"/>
        <v>0.5</v>
      </c>
      <c r="Z53" s="2">
        <v>2</v>
      </c>
      <c r="AA53" s="2">
        <v>3</v>
      </c>
      <c r="AB53" s="2"/>
      <c r="AC53" s="2"/>
      <c r="AD53" s="2"/>
      <c r="AE53" s="4">
        <v>-0.25</v>
      </c>
      <c r="AF53" s="32">
        <v>0</v>
      </c>
      <c r="AM53" s="2">
        <f aca="true" t="shared" si="8" ref="AM53:AM59">AJ$48*(AE50-AJ$46)</f>
        <v>-1.3538144137961028</v>
      </c>
      <c r="AN53" s="2">
        <f aca="true" t="shared" si="9" ref="AN53:AN59">AJ$48*AF50</f>
        <v>0.5886149625200447</v>
      </c>
      <c r="AO53" s="2">
        <f>AJ$48*AE39</f>
        <v>-0.2943074812600224</v>
      </c>
      <c r="AP53" s="2">
        <f>AJ$48*AF39</f>
        <v>-0.5886149625200447</v>
      </c>
      <c r="AQ53" s="2"/>
      <c r="AR53" s="2"/>
      <c r="AS53" s="2"/>
      <c r="AT53" s="2"/>
      <c r="AU53" s="2"/>
      <c r="AV53" s="2"/>
    </row>
    <row r="54" spans="1:48" ht="12.75">
      <c r="A54" s="2"/>
      <c r="B54" s="23" t="s">
        <v>5</v>
      </c>
      <c r="C54" s="19">
        <v>0</v>
      </c>
      <c r="D54" s="24">
        <v>0</v>
      </c>
      <c r="E54" s="2">
        <f>E53+F$30</f>
        <v>-39</v>
      </c>
      <c r="F54" s="2">
        <f>$F$31*COS(PI()*$E54/180)</f>
        <v>10.880043460397593</v>
      </c>
      <c r="G54" s="2">
        <f>-$F$31*SIN(PI()*$E54/180)</f>
        <v>8.810485474697723</v>
      </c>
      <c r="H54" s="2">
        <f>H53+I$30</f>
        <v>-30.5</v>
      </c>
      <c r="I54" s="2">
        <f>$I$31*COS(PI()*$H54/180)</f>
        <v>12.062808246181362</v>
      </c>
      <c r="J54" s="2">
        <f>-$I$31*SIN(PI()*$H54/180)</f>
        <v>7.1055370814498575</v>
      </c>
      <c r="K54" s="3">
        <f t="shared" si="6"/>
        <v>-39</v>
      </c>
      <c r="L54" s="3">
        <f t="shared" si="2"/>
        <v>10.880043460397593</v>
      </c>
      <c r="M54" s="3">
        <f t="shared" si="3"/>
        <v>8.810485474697723</v>
      </c>
      <c r="N54" s="2">
        <f t="shared" si="4"/>
        <v>9.86975371050353</v>
      </c>
      <c r="O54" s="2">
        <f t="shared" si="5"/>
        <v>7.9923689663329345</v>
      </c>
      <c r="T54" s="2"/>
      <c r="U54" s="2"/>
      <c r="V54">
        <f t="shared" si="7"/>
        <v>-0.25</v>
      </c>
      <c r="W54">
        <f t="shared" si="7"/>
        <v>-0.5</v>
      </c>
      <c r="Z54" s="2">
        <v>2</v>
      </c>
      <c r="AA54" s="2">
        <v>2</v>
      </c>
      <c r="AB54" s="2"/>
      <c r="AC54" s="2"/>
      <c r="AD54" s="2"/>
      <c r="AE54" s="4">
        <v>-0.25</v>
      </c>
      <c r="AF54" s="32">
        <v>-0.5</v>
      </c>
      <c r="AM54" s="2">
        <f t="shared" si="8"/>
        <v>-0.7651994512760582</v>
      </c>
      <c r="AN54" s="2">
        <f t="shared" si="9"/>
        <v>0.5886149625200447</v>
      </c>
      <c r="AO54" s="2">
        <f>AJ$48*AE40</f>
        <v>0.2943074812600224</v>
      </c>
      <c r="AP54" s="2">
        <f>AJ$48*AF40</f>
        <v>-0.5886149625200447</v>
      </c>
      <c r="AQ54" s="2"/>
      <c r="AR54" s="2"/>
      <c r="AS54" s="2"/>
      <c r="AT54" s="2"/>
      <c r="AU54" s="2"/>
      <c r="AV54" s="2"/>
    </row>
    <row r="55" spans="1:48" ht="13.5" thickBot="1">
      <c r="A55" s="3"/>
      <c r="B55" s="25" t="s">
        <v>7</v>
      </c>
      <c r="C55" s="26">
        <v>0</v>
      </c>
      <c r="D55" s="27">
        <v>0</v>
      </c>
      <c r="E55" s="2">
        <f>E54</f>
        <v>-39</v>
      </c>
      <c r="F55" s="2">
        <f>$F$32*COS(PI()*$E55/180)</f>
        <v>8.937178556755166</v>
      </c>
      <c r="G55" s="2">
        <f>-$F$32*SIN(PI()*$E55/180)</f>
        <v>7.23718449707313</v>
      </c>
      <c r="H55" s="2">
        <f>H54</f>
        <v>-30.5</v>
      </c>
      <c r="I55" s="2">
        <f>$I$32*COS(PI()*$H55/180)</f>
        <v>10.942690337607377</v>
      </c>
      <c r="J55" s="2">
        <f>-$I$32*SIN(PI()*$H55/180)</f>
        <v>6.445737209600941</v>
      </c>
      <c r="K55" s="3">
        <f t="shared" si="6"/>
        <v>-30.5</v>
      </c>
      <c r="L55" s="3">
        <f t="shared" si="2"/>
        <v>12.062808246181362</v>
      </c>
      <c r="M55" s="3">
        <f t="shared" si="3"/>
        <v>7.1055370814498575</v>
      </c>
      <c r="N55" s="2">
        <f t="shared" si="4"/>
        <v>10.942690337607377</v>
      </c>
      <c r="O55" s="2">
        <f t="shared" si="5"/>
        <v>6.445737209600941</v>
      </c>
      <c r="T55" s="2"/>
      <c r="U55" s="2"/>
      <c r="Z55" s="2"/>
      <c r="AA55" s="2"/>
      <c r="AB55" s="2"/>
      <c r="AC55" s="2"/>
      <c r="AD55" s="2"/>
      <c r="AE55" s="4">
        <v>0.25</v>
      </c>
      <c r="AF55" s="32">
        <v>-0.5</v>
      </c>
      <c r="AM55" s="2">
        <f t="shared" si="8"/>
        <v>-0.7651994512760582</v>
      </c>
      <c r="AN55" s="2">
        <f t="shared" si="9"/>
        <v>0</v>
      </c>
      <c r="AO55" s="2">
        <f>AJ$48*AE41</f>
        <v>0.2943074812600224</v>
      </c>
      <c r="AP55" s="2">
        <f>AJ$48*AF41</f>
        <v>0.5886149625200447</v>
      </c>
      <c r="AQ55" s="2"/>
      <c r="AR55" s="2"/>
      <c r="AS55" s="2"/>
      <c r="AT55" s="2"/>
      <c r="AU55" s="2"/>
      <c r="AV55" s="2"/>
    </row>
    <row r="56" spans="1:48" ht="13.5" thickBot="1">
      <c r="A56" s="3"/>
      <c r="B56" s="2"/>
      <c r="C56" s="2"/>
      <c r="D56" s="2"/>
      <c r="E56" s="2">
        <f>E55+F$30</f>
        <v>-22</v>
      </c>
      <c r="F56" s="2">
        <f>$F$31*COS(PI()*$E56/180)</f>
        <v>12.980573963935024</v>
      </c>
      <c r="G56" s="2">
        <f>-$F$31*SIN(PI()*$E56/180)</f>
        <v>5.244492307822768</v>
      </c>
      <c r="H56" s="2">
        <f>H55+I$30</f>
        <v>-13.5</v>
      </c>
      <c r="I56" s="2">
        <f>$I$31*COS(PI()*$H56/180)</f>
        <v>13.613178885567471</v>
      </c>
      <c r="J56" s="2">
        <f>-$I$31*SIN(PI()*$H56/180)</f>
        <v>3.2682350939826756</v>
      </c>
      <c r="K56" s="3">
        <f t="shared" si="6"/>
        <v>-22</v>
      </c>
      <c r="L56" s="3">
        <f t="shared" si="2"/>
        <v>12.980573963935024</v>
      </c>
      <c r="M56" s="3">
        <f t="shared" si="3"/>
        <v>5.244492307822768</v>
      </c>
      <c r="N56" s="2">
        <f t="shared" si="4"/>
        <v>11.775234952998199</v>
      </c>
      <c r="O56" s="2">
        <f t="shared" si="5"/>
        <v>4.757503736382082</v>
      </c>
      <c r="T56" s="2"/>
      <c r="U56" s="2"/>
      <c r="Z56" s="2"/>
      <c r="AA56" s="2"/>
      <c r="AB56" s="2"/>
      <c r="AC56" s="2"/>
      <c r="AD56" s="2"/>
      <c r="AE56" s="33">
        <v>-0.25</v>
      </c>
      <c r="AF56" s="34">
        <v>-0.5</v>
      </c>
      <c r="AM56" s="2">
        <f t="shared" si="8"/>
        <v>-1.3538144137961028</v>
      </c>
      <c r="AN56" s="2">
        <f t="shared" si="9"/>
        <v>0</v>
      </c>
      <c r="AO56" s="2">
        <f>AJ$48*AE42</f>
        <v>-0.2943074812600224</v>
      </c>
      <c r="AP56" s="2">
        <f>AJ$48*AF42</f>
        <v>0.5886149625200447</v>
      </c>
      <c r="AQ56" s="2"/>
      <c r="AR56" s="2"/>
      <c r="AS56" s="2"/>
      <c r="AT56" s="2"/>
      <c r="AU56" s="2"/>
      <c r="AV56" s="2"/>
    </row>
    <row r="57" spans="1:48" ht="13.5" thickBot="1">
      <c r="A57" s="2"/>
      <c r="B57" s="2"/>
      <c r="C57" s="2"/>
      <c r="D57" s="2"/>
      <c r="E57" s="2">
        <f>E56</f>
        <v>-22</v>
      </c>
      <c r="F57" s="2">
        <f>$F$32*COS(PI()*$E57/180)</f>
        <v>10.662614327518055</v>
      </c>
      <c r="G57" s="2">
        <f>-$F$32*SIN(PI()*$E57/180)</f>
        <v>4.307975824282988</v>
      </c>
      <c r="H57" s="2">
        <f>H56</f>
        <v>-13.5</v>
      </c>
      <c r="I57" s="2">
        <f>$I$32*COS(PI()*$H57/180)</f>
        <v>12.349097989050492</v>
      </c>
      <c r="J57" s="2">
        <f>-$I$32*SIN(PI()*$H57/180)</f>
        <v>2.9647561209699984</v>
      </c>
      <c r="K57" s="3">
        <f t="shared" si="6"/>
        <v>-13.5</v>
      </c>
      <c r="L57" s="3">
        <f t="shared" si="2"/>
        <v>13.613178885567471</v>
      </c>
      <c r="M57" s="3">
        <f t="shared" si="3"/>
        <v>3.2682350939826756</v>
      </c>
      <c r="N57" s="2">
        <f t="shared" si="4"/>
        <v>12.349097989050492</v>
      </c>
      <c r="O57" s="2">
        <f t="shared" si="5"/>
        <v>2.9647561209699984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M57" s="2">
        <f t="shared" si="8"/>
        <v>-1.3538144137961028</v>
      </c>
      <c r="AN57" s="2">
        <f t="shared" si="9"/>
        <v>-0.5886149625200447</v>
      </c>
      <c r="AO57" s="2">
        <f>AJ$48*AE43</f>
        <v>-0.2943074812600224</v>
      </c>
      <c r="AP57" s="2">
        <f>AJ$48*AF43</f>
        <v>-0.5886149625200447</v>
      </c>
      <c r="AQ57" s="2"/>
      <c r="AR57" s="2"/>
      <c r="AS57" s="2"/>
      <c r="AT57" s="2"/>
      <c r="AU57" s="2"/>
      <c r="AV57" s="2"/>
    </row>
    <row r="58" spans="1:48" ht="12.75">
      <c r="A58" s="3"/>
      <c r="B58" s="3"/>
      <c r="C58" s="3"/>
      <c r="D58" s="2"/>
      <c r="E58" s="2">
        <f>E57+F$30</f>
        <v>-5</v>
      </c>
      <c r="F58" s="2">
        <f>$F$31*COS(PI()*$E58/180)</f>
        <v>13.946725773284438</v>
      </c>
      <c r="G58" s="2">
        <f>-$F$31*SIN(PI()*$E58/180)</f>
        <v>1.2201803984672144</v>
      </c>
      <c r="H58" s="2">
        <f>H57+I$30</f>
        <v>3.5</v>
      </c>
      <c r="I58" s="2">
        <f>$I$31*COS(PI()*$H58/180)</f>
        <v>13.973887177906137</v>
      </c>
      <c r="J58" s="2">
        <f>-$I$31*SIN(PI()*$H58/180)</f>
        <v>-0.8546795534879962</v>
      </c>
      <c r="K58" s="3">
        <f t="shared" si="6"/>
        <v>-5</v>
      </c>
      <c r="L58" s="3">
        <f t="shared" si="2"/>
        <v>13.946725773284438</v>
      </c>
      <c r="M58" s="3">
        <f t="shared" si="3"/>
        <v>1.2201803984672144</v>
      </c>
      <c r="N58" s="2">
        <f t="shared" si="4"/>
        <v>12.651672665765167</v>
      </c>
      <c r="O58" s="2">
        <f t="shared" si="5"/>
        <v>1.1068779328952587</v>
      </c>
      <c r="T58" s="2"/>
      <c r="U58" s="2"/>
      <c r="V58">
        <v>2.25</v>
      </c>
      <c r="W58" s="2">
        <v>2.5</v>
      </c>
      <c r="X58" s="2"/>
      <c r="Y58" s="2"/>
      <c r="Z58" s="2"/>
      <c r="AA58" s="2"/>
      <c r="AB58" s="2"/>
      <c r="AC58" s="2"/>
      <c r="AD58" s="2"/>
      <c r="AE58" s="30">
        <v>3</v>
      </c>
      <c r="AF58" s="31"/>
      <c r="AM58" s="2">
        <f t="shared" si="8"/>
        <v>-0.7651994512760582</v>
      </c>
      <c r="AN58" s="2">
        <f t="shared" si="9"/>
        <v>-0.5886149625200447</v>
      </c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3"/>
      <c r="B59" s="3"/>
      <c r="C59" s="3"/>
      <c r="D59" s="2"/>
      <c r="E59" s="2">
        <f>E58</f>
        <v>-5</v>
      </c>
      <c r="F59" s="2">
        <f>$F$32*COS(PI()*$E59/180)</f>
        <v>11.456239028055073</v>
      </c>
      <c r="G59" s="2">
        <f>-$F$32*SIN(PI()*$E59/180)</f>
        <v>1.0022910415980688</v>
      </c>
      <c r="H59" s="2">
        <f>H58</f>
        <v>3.5</v>
      </c>
      <c r="I59" s="2">
        <f>$I$32*COS(PI()*$H59/180)</f>
        <v>12.67631193995771</v>
      </c>
      <c r="J59" s="2">
        <f>-$I$32*SIN(PI()*$H59/180)</f>
        <v>-0.7753164520926823</v>
      </c>
      <c r="K59" s="3">
        <f t="shared" si="6"/>
        <v>3.5</v>
      </c>
      <c r="L59" s="3">
        <f t="shared" si="2"/>
        <v>13.973887177906137</v>
      </c>
      <c r="M59" s="3">
        <f t="shared" si="3"/>
        <v>-0.8546795534879962</v>
      </c>
      <c r="N59" s="2">
        <f t="shared" si="4"/>
        <v>12.67631193995771</v>
      </c>
      <c r="O59" s="2">
        <f t="shared" si="5"/>
        <v>-0.7753164520926823</v>
      </c>
      <c r="T59" s="2">
        <v>0</v>
      </c>
      <c r="U59" s="2">
        <v>0.5</v>
      </c>
      <c r="V59">
        <f aca="true" t="shared" si="10" ref="V59:W65">Z59-V$49</f>
        <v>-2.25</v>
      </c>
      <c r="W59">
        <f t="shared" si="10"/>
        <v>-2.5</v>
      </c>
      <c r="X59" s="2"/>
      <c r="Y59" s="2"/>
      <c r="Z59" s="2"/>
      <c r="AA59" s="2"/>
      <c r="AB59" s="2"/>
      <c r="AC59" s="2"/>
      <c r="AD59" s="2"/>
      <c r="AE59" s="4">
        <v>-0.25</v>
      </c>
      <c r="AF59" s="32">
        <v>0.5</v>
      </c>
      <c r="AM59" s="2">
        <f t="shared" si="8"/>
        <v>-1.3538144137961028</v>
      </c>
      <c r="AN59" s="2">
        <f t="shared" si="9"/>
        <v>-0.5886149625200447</v>
      </c>
      <c r="AO59" s="2"/>
      <c r="AP59" s="2"/>
      <c r="AQ59" s="2"/>
      <c r="AR59" s="2"/>
      <c r="AS59" s="2"/>
      <c r="AT59" s="2"/>
      <c r="AU59" s="2"/>
      <c r="AV59" s="2"/>
    </row>
    <row r="60" spans="1:48" ht="12.75">
      <c r="A60" s="3"/>
      <c r="B60" s="3"/>
      <c r="C60" s="3"/>
      <c r="D60" s="2"/>
      <c r="E60" s="2">
        <f>E59+F$30</f>
        <v>12</v>
      </c>
      <c r="F60" s="2">
        <f>$F$31*COS(PI()*$E60/180)</f>
        <v>13.69406641027328</v>
      </c>
      <c r="G60" s="2">
        <f>-$F$31*SIN(PI()*$E60/180)</f>
        <v>-2.9107636714486302</v>
      </c>
      <c r="H60" s="2">
        <f>H59+I$30</f>
        <v>20.5</v>
      </c>
      <c r="I60" s="2">
        <f>$I$31*COS(PI()*$H60/180)</f>
        <v>13.113410649477567</v>
      </c>
      <c r="J60" s="2">
        <f>-$I$31*SIN(PI()*$H60/180)</f>
        <v>-4.9029033376325435</v>
      </c>
      <c r="K60" s="3">
        <f t="shared" si="6"/>
        <v>12</v>
      </c>
      <c r="L60" s="3">
        <f t="shared" si="2"/>
        <v>13.69406641027328</v>
      </c>
      <c r="M60" s="3">
        <f t="shared" si="3"/>
        <v>-2.9107636714486302</v>
      </c>
      <c r="N60" s="2">
        <f t="shared" si="4"/>
        <v>12.42247452931933</v>
      </c>
      <c r="O60" s="2">
        <f t="shared" si="5"/>
        <v>-2.640478473385543</v>
      </c>
      <c r="T60" s="2">
        <v>0</v>
      </c>
      <c r="U60" s="2">
        <v>-0.5</v>
      </c>
      <c r="V60">
        <f t="shared" si="10"/>
        <v>-2.25</v>
      </c>
      <c r="W60">
        <f t="shared" si="10"/>
        <v>-2.5</v>
      </c>
      <c r="X60" s="2"/>
      <c r="Y60" s="2"/>
      <c r="Z60" s="2"/>
      <c r="AA60" s="2"/>
      <c r="AB60" s="2"/>
      <c r="AC60" s="2"/>
      <c r="AD60" s="2"/>
      <c r="AE60" s="4">
        <v>0.25</v>
      </c>
      <c r="AF60" s="32">
        <v>0.5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2.75">
      <c r="A61" s="3"/>
      <c r="B61" s="3"/>
      <c r="C61" s="3"/>
      <c r="D61" s="2"/>
      <c r="E61" s="2">
        <f>E60</f>
        <v>12</v>
      </c>
      <c r="F61" s="2">
        <f>$F$32*COS(PI()*$E61/180)</f>
        <v>11.248697408438765</v>
      </c>
      <c r="G61" s="2">
        <f>-$F$32*SIN(PI()*$E61/180)</f>
        <v>-2.390984444404232</v>
      </c>
      <c r="H61" s="2">
        <f>H60</f>
        <v>20.5</v>
      </c>
      <c r="I61" s="2">
        <f>$I$32*COS(PI()*$H61/180)</f>
        <v>11.89573680345465</v>
      </c>
      <c r="J61" s="2">
        <f>-$I$32*SIN(PI()*$H61/180)</f>
        <v>-4.447633741995236</v>
      </c>
      <c r="K61" s="3">
        <f t="shared" si="6"/>
        <v>20.5</v>
      </c>
      <c r="L61" s="3">
        <f t="shared" si="2"/>
        <v>13.113410649477567</v>
      </c>
      <c r="M61" s="3">
        <f t="shared" si="3"/>
        <v>-4.9029033376325435</v>
      </c>
      <c r="N61" s="2">
        <f t="shared" si="4"/>
        <v>11.89573680345465</v>
      </c>
      <c r="O61" s="2">
        <f t="shared" si="5"/>
        <v>-4.447633741995236</v>
      </c>
      <c r="T61" s="2"/>
      <c r="U61" s="2"/>
      <c r="V61">
        <f t="shared" si="10"/>
        <v>-2.25</v>
      </c>
      <c r="W61">
        <f t="shared" si="10"/>
        <v>-2.5</v>
      </c>
      <c r="X61" s="2"/>
      <c r="Y61" s="2"/>
      <c r="Z61" s="2"/>
      <c r="AA61" s="2"/>
      <c r="AB61" s="2"/>
      <c r="AC61" s="2"/>
      <c r="AD61" s="2"/>
      <c r="AE61" s="4">
        <v>0.25</v>
      </c>
      <c r="AF61" s="32">
        <v>0</v>
      </c>
      <c r="AM61" s="39">
        <v>30</v>
      </c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2.75">
      <c r="A62" s="3"/>
      <c r="B62" s="3"/>
      <c r="C62" s="3"/>
      <c r="D62" s="2"/>
      <c r="E62" s="2">
        <f>E61+F$30</f>
        <v>29</v>
      </c>
      <c r="F62" s="2">
        <f>$F$31*COS(PI()*$E62/180)</f>
        <v>12.24467589995154</v>
      </c>
      <c r="G62" s="2">
        <f>-$F$31*SIN(PI()*$E62/180)</f>
        <v>-6.7873346834487185</v>
      </c>
      <c r="J62" s="2"/>
      <c r="K62" s="3">
        <f t="shared" si="6"/>
        <v>29</v>
      </c>
      <c r="L62" s="3">
        <f t="shared" si="2"/>
        <v>12.24467589995154</v>
      </c>
      <c r="M62" s="3">
        <f t="shared" si="3"/>
        <v>-6.7873346834487185</v>
      </c>
      <c r="N62" s="2">
        <f t="shared" si="4"/>
        <v>11.107670280670325</v>
      </c>
      <c r="O62" s="2">
        <f t="shared" si="5"/>
        <v>-6.157082177128481</v>
      </c>
      <c r="T62" s="2"/>
      <c r="U62" s="2"/>
      <c r="V62">
        <f t="shared" si="10"/>
        <v>-2.25</v>
      </c>
      <c r="W62">
        <f t="shared" si="10"/>
        <v>-2.5</v>
      </c>
      <c r="X62" s="2"/>
      <c r="Y62" s="2"/>
      <c r="Z62" s="2"/>
      <c r="AA62" s="2"/>
      <c r="AB62" s="2"/>
      <c r="AC62" s="2"/>
      <c r="AD62" s="2"/>
      <c r="AE62" s="4">
        <v>-0.25</v>
      </c>
      <c r="AF62" s="32">
        <v>0</v>
      </c>
      <c r="AM62" s="2">
        <f aca="true" t="shared" si="11" ref="AM62:AM68">AJ$48*(AE59-AJ$46)</f>
        <v>-1.3538144137961028</v>
      </c>
      <c r="AN62" s="2">
        <f aca="true" t="shared" si="12" ref="AN62:AN68">AJ$48*AF59</f>
        <v>0.5886149625200447</v>
      </c>
      <c r="AO62" s="2">
        <f>AJ$48*AE39</f>
        <v>-0.2943074812600224</v>
      </c>
      <c r="AP62" s="2">
        <f>AJ$48*AF39</f>
        <v>-0.5886149625200447</v>
      </c>
      <c r="AQ62" s="2"/>
      <c r="AR62" s="2"/>
      <c r="AS62" s="2"/>
      <c r="AT62" s="2"/>
      <c r="AU62" s="2"/>
      <c r="AV62" s="2"/>
    </row>
    <row r="63" spans="1:48" ht="12.75">
      <c r="A63" s="28"/>
      <c r="B63" s="28"/>
      <c r="C63" s="28"/>
      <c r="D63" s="29"/>
      <c r="E63" s="2">
        <f>E62</f>
        <v>29</v>
      </c>
      <c r="F63" s="2">
        <f>$F$32*COS(PI()*$E63/180)</f>
        <v>10.05812663210305</v>
      </c>
      <c r="G63" s="2">
        <f>-$F$32*SIN(PI()*$E63/180)</f>
        <v>-5.575310632832876</v>
      </c>
      <c r="J63" s="2"/>
      <c r="K63" s="3"/>
      <c r="L63" s="2"/>
      <c r="T63" s="2"/>
      <c r="U63" s="2"/>
      <c r="V63">
        <f t="shared" si="10"/>
        <v>-2.25</v>
      </c>
      <c r="W63">
        <f t="shared" si="10"/>
        <v>-2.5</v>
      </c>
      <c r="X63" s="2"/>
      <c r="Y63" s="2"/>
      <c r="Z63" s="2"/>
      <c r="AA63" s="2"/>
      <c r="AB63" s="2"/>
      <c r="AC63" s="2"/>
      <c r="AD63" s="2"/>
      <c r="AE63" s="4">
        <v>0.25</v>
      </c>
      <c r="AF63" s="32">
        <v>0</v>
      </c>
      <c r="AM63" s="2">
        <f t="shared" si="11"/>
        <v>-0.7651994512760582</v>
      </c>
      <c r="AN63" s="2">
        <f t="shared" si="12"/>
        <v>0.5886149625200447</v>
      </c>
      <c r="AO63" s="2">
        <f>AJ$48*AE40</f>
        <v>0.2943074812600224</v>
      </c>
      <c r="AP63" s="2">
        <f>AJ$48*AF40</f>
        <v>-0.5886149625200447</v>
      </c>
      <c r="AQ63" s="2"/>
      <c r="AR63" s="2"/>
      <c r="AS63" s="2"/>
      <c r="AT63" s="2"/>
      <c r="AU63" s="2"/>
      <c r="AV63" s="2"/>
    </row>
    <row r="64" spans="1:48" ht="12.75">
      <c r="A64" s="28"/>
      <c r="B64" s="28"/>
      <c r="C64" s="28"/>
      <c r="D64" s="29"/>
      <c r="E64" s="29"/>
      <c r="F64" s="28"/>
      <c r="G64" s="3"/>
      <c r="J64" s="2"/>
      <c r="K64" s="2"/>
      <c r="L64" s="2"/>
      <c r="T64" s="2"/>
      <c r="U64" s="2"/>
      <c r="V64">
        <f t="shared" si="10"/>
        <v>-2.25</v>
      </c>
      <c r="W64">
        <f t="shared" si="10"/>
        <v>-2.5</v>
      </c>
      <c r="X64" s="2"/>
      <c r="Y64" s="2"/>
      <c r="Z64" s="2"/>
      <c r="AA64" s="2"/>
      <c r="AB64" s="2"/>
      <c r="AC64" s="2"/>
      <c r="AD64" s="2"/>
      <c r="AE64" s="4">
        <v>0.25</v>
      </c>
      <c r="AF64" s="32">
        <v>-0.5</v>
      </c>
      <c r="AM64" s="2">
        <f t="shared" si="11"/>
        <v>-0.7651994512760582</v>
      </c>
      <c r="AN64" s="2">
        <f t="shared" si="12"/>
        <v>0</v>
      </c>
      <c r="AO64" s="2">
        <f>AJ$48*AE41</f>
        <v>0.2943074812600224</v>
      </c>
      <c r="AP64" s="2">
        <f>AJ$48*AF41</f>
        <v>0.5886149625200447</v>
      </c>
      <c r="AQ64" s="2"/>
      <c r="AR64" s="2"/>
      <c r="AS64" s="2"/>
      <c r="AT64" s="2"/>
      <c r="AU64" s="2"/>
      <c r="AV64" s="2"/>
    </row>
    <row r="65" spans="1:48" ht="13.5" thickBot="1">
      <c r="A65" s="29"/>
      <c r="B65" s="29"/>
      <c r="C65" s="29"/>
      <c r="D65" s="29"/>
      <c r="E65" s="29"/>
      <c r="F65" s="28"/>
      <c r="G65" s="3"/>
      <c r="J65" s="2"/>
      <c r="K65" s="2"/>
      <c r="L65" s="2"/>
      <c r="T65" s="2"/>
      <c r="U65" s="2"/>
      <c r="V65">
        <f t="shared" si="10"/>
        <v>-2.25</v>
      </c>
      <c r="W65">
        <f t="shared" si="10"/>
        <v>-2.5</v>
      </c>
      <c r="X65" s="2"/>
      <c r="Y65" s="2"/>
      <c r="Z65" s="2"/>
      <c r="AA65" s="2"/>
      <c r="AB65" s="2"/>
      <c r="AC65" s="2"/>
      <c r="AD65" s="2"/>
      <c r="AE65" s="33">
        <v>-0.25</v>
      </c>
      <c r="AF65" s="34">
        <v>-0.5</v>
      </c>
      <c r="AM65" s="2">
        <f t="shared" si="11"/>
        <v>-1.3538144137961028</v>
      </c>
      <c r="AN65" s="2">
        <f t="shared" si="12"/>
        <v>0</v>
      </c>
      <c r="AO65" s="2">
        <f>AJ$48*AE42</f>
        <v>-0.2943074812600224</v>
      </c>
      <c r="AP65" s="2">
        <f>AJ$48*AF42</f>
        <v>0.5886149625200447</v>
      </c>
      <c r="AQ65" s="2"/>
      <c r="AR65" s="2"/>
      <c r="AS65" s="2"/>
      <c r="AT65" s="2"/>
      <c r="AU65" s="2"/>
      <c r="AV65" s="2"/>
    </row>
    <row r="66" spans="1:48" ht="13.5" thickBot="1">
      <c r="A66" s="28"/>
      <c r="B66" s="28"/>
      <c r="C66" s="28"/>
      <c r="D66" s="29"/>
      <c r="E66" s="29"/>
      <c r="F66" s="28"/>
      <c r="G66" s="3"/>
      <c r="H66" s="29"/>
      <c r="I66" s="2"/>
      <c r="J66" s="2"/>
      <c r="K66" s="2"/>
      <c r="L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M66" s="2">
        <f t="shared" si="11"/>
        <v>-0.7651994512760582</v>
      </c>
      <c r="AN66" s="2">
        <f t="shared" si="12"/>
        <v>0</v>
      </c>
      <c r="AO66" s="2">
        <f>AJ$48*AE43</f>
        <v>-0.2943074812600224</v>
      </c>
      <c r="AP66" s="2">
        <f>AJ$48*AF43</f>
        <v>-0.5886149625200447</v>
      </c>
      <c r="AQ66" s="2"/>
      <c r="AT66" s="2"/>
      <c r="AU66" s="2"/>
      <c r="AV66" s="2"/>
    </row>
    <row r="67" spans="1:48" ht="12.75">
      <c r="A67" s="28"/>
      <c r="B67" s="28"/>
      <c r="C67" s="28"/>
      <c r="D67" s="29"/>
      <c r="E67" s="29"/>
      <c r="F67" s="28"/>
      <c r="G67" s="3"/>
      <c r="H67" s="29"/>
      <c r="I67" s="2"/>
      <c r="J67" s="2"/>
      <c r="K67" s="2"/>
      <c r="L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>
        <v>4</v>
      </c>
      <c r="AF67" s="31"/>
      <c r="AH67" s="35">
        <v>4</v>
      </c>
      <c r="AI67" s="31"/>
      <c r="AM67" s="2">
        <f t="shared" si="11"/>
        <v>-0.7651994512760582</v>
      </c>
      <c r="AN67" s="2">
        <f t="shared" si="12"/>
        <v>-0.5886149625200447</v>
      </c>
      <c r="AO67" s="2"/>
      <c r="AP67" s="2"/>
      <c r="AQ67" s="2"/>
      <c r="AT67" s="2"/>
      <c r="AU67" s="2"/>
      <c r="AV67" s="2"/>
    </row>
    <row r="68" spans="1:48" ht="12.75">
      <c r="A68" s="28"/>
      <c r="B68" s="28"/>
      <c r="C68" s="28"/>
      <c r="D68" s="29"/>
      <c r="E68" s="29"/>
      <c r="F68" s="29"/>
      <c r="G68" s="2"/>
      <c r="H68" s="29"/>
      <c r="I68" s="2"/>
      <c r="J68" s="2"/>
      <c r="K68" s="2"/>
      <c r="L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4">
        <v>-0.25</v>
      </c>
      <c r="AF68" s="32">
        <v>0.5</v>
      </c>
      <c r="AH68" s="36">
        <v>-0.04999999999999982</v>
      </c>
      <c r="AI68" s="32">
        <v>0.5</v>
      </c>
      <c r="AM68" s="2">
        <f t="shared" si="11"/>
        <v>-1.3538144137961028</v>
      </c>
      <c r="AN68" s="2">
        <f t="shared" si="12"/>
        <v>-0.5886149625200447</v>
      </c>
      <c r="AO68" s="2"/>
      <c r="AP68" s="2"/>
      <c r="AQ68" s="2"/>
      <c r="AT68" s="2"/>
      <c r="AU68" s="2"/>
      <c r="AV68" s="2"/>
    </row>
    <row r="69" spans="1:48" ht="12.75">
      <c r="A69" s="28"/>
      <c r="B69" s="28"/>
      <c r="C69" s="28"/>
      <c r="D69" s="29"/>
      <c r="E69" s="29"/>
      <c r="F69" s="29"/>
      <c r="G69" s="2"/>
      <c r="H69" s="29"/>
      <c r="I69" s="2"/>
      <c r="J69" s="2"/>
      <c r="K69" s="2"/>
      <c r="L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4">
        <v>-0.25</v>
      </c>
      <c r="AF69" s="32">
        <v>0</v>
      </c>
      <c r="AH69" s="36">
        <v>-0.25</v>
      </c>
      <c r="AI69" s="32">
        <v>-0.1</v>
      </c>
      <c r="AM69" s="2"/>
      <c r="AN69" s="2"/>
      <c r="AO69" s="2"/>
      <c r="AP69" s="2"/>
      <c r="AQ69" s="2"/>
      <c r="AT69" s="2"/>
      <c r="AU69" s="2"/>
      <c r="AV69" s="2"/>
    </row>
    <row r="70" spans="1:48" ht="12.75">
      <c r="A70" s="28"/>
      <c r="B70" s="28"/>
      <c r="C70" s="28"/>
      <c r="D70" s="29"/>
      <c r="E70" s="29"/>
      <c r="F70" s="29"/>
      <c r="G70" s="2"/>
      <c r="H70" s="29"/>
      <c r="I70" s="2"/>
      <c r="J70" s="2"/>
      <c r="K70" s="2"/>
      <c r="L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4">
        <v>0.25</v>
      </c>
      <c r="AF70" s="32">
        <v>0</v>
      </c>
      <c r="AH70" s="36">
        <v>0.25</v>
      </c>
      <c r="AI70" s="32">
        <v>-0.1</v>
      </c>
      <c r="AM70" s="39">
        <v>40</v>
      </c>
      <c r="AN70" s="2"/>
      <c r="AO70" s="2"/>
      <c r="AP70" s="2"/>
      <c r="AQ70" s="2"/>
      <c r="AT70" s="2"/>
      <c r="AU70" s="2"/>
      <c r="AV70" s="2"/>
    </row>
    <row r="71" spans="1:48" ht="12.75">
      <c r="A71" s="28"/>
      <c r="B71" s="28"/>
      <c r="C71" s="28"/>
      <c r="D71" s="29"/>
      <c r="E71" s="29"/>
      <c r="F71" s="29"/>
      <c r="G71" s="2"/>
      <c r="H71" s="29"/>
      <c r="I71" s="2"/>
      <c r="J71" s="2"/>
      <c r="K71" s="2"/>
      <c r="L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4">
        <v>0.25</v>
      </c>
      <c r="AF71" s="32">
        <v>0.5</v>
      </c>
      <c r="AH71" s="36">
        <v>0.25</v>
      </c>
      <c r="AI71" s="32">
        <v>0.2</v>
      </c>
      <c r="AM71" s="2">
        <f aca="true" t="shared" si="13" ref="AM71:AM76">AJ$48*(AE68-AJ$46)</f>
        <v>-1.3538144137961028</v>
      </c>
      <c r="AN71" s="2">
        <f aca="true" t="shared" si="14" ref="AN71:AN76">AJ$48*AF68</f>
        <v>0.5886149625200447</v>
      </c>
      <c r="AO71" s="2">
        <f>AJ$48*AE39</f>
        <v>-0.2943074812600224</v>
      </c>
      <c r="AP71" s="2">
        <f>AJ$48*AF39</f>
        <v>-0.5886149625200447</v>
      </c>
      <c r="AQ71" s="2"/>
      <c r="AT71" s="2"/>
      <c r="AU71" s="2"/>
      <c r="AV71" s="2"/>
    </row>
    <row r="72" spans="1:48" ht="12.75">
      <c r="A72" s="28"/>
      <c r="B72" s="28"/>
      <c r="C72" s="28"/>
      <c r="D72" s="29"/>
      <c r="E72" s="29"/>
      <c r="F72" s="29"/>
      <c r="G72" s="2"/>
      <c r="H72" s="2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4">
        <v>0.25</v>
      </c>
      <c r="AF72" s="32">
        <v>-0.5</v>
      </c>
      <c r="AH72" s="36">
        <v>0.25</v>
      </c>
      <c r="AI72" s="32">
        <v>-0.5</v>
      </c>
      <c r="AM72" s="2">
        <f t="shared" si="13"/>
        <v>-1.3538144137961028</v>
      </c>
      <c r="AN72" s="2">
        <f t="shared" si="14"/>
        <v>0</v>
      </c>
      <c r="AO72" s="2">
        <f>AJ$48*AE40</f>
        <v>0.2943074812600224</v>
      </c>
      <c r="AP72" s="2">
        <f>AJ$48*AF40</f>
        <v>-0.5886149625200447</v>
      </c>
      <c r="AQ72" s="2"/>
      <c r="AT72" s="2"/>
      <c r="AU72" s="2"/>
      <c r="AV72" s="2"/>
    </row>
    <row r="73" spans="1:57" ht="13.5" thickBot="1">
      <c r="A73" s="28"/>
      <c r="B73" s="28"/>
      <c r="C73" s="28"/>
      <c r="D73" s="29"/>
      <c r="E73" s="29"/>
      <c r="F73" s="29"/>
      <c r="G73" s="2"/>
      <c r="H73" s="2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3">
        <v>0.25</v>
      </c>
      <c r="AF73" s="34">
        <v>-0.5</v>
      </c>
      <c r="AH73" s="37">
        <v>0.25</v>
      </c>
      <c r="AI73" s="34">
        <v>-0.5</v>
      </c>
      <c r="AM73" s="2">
        <f t="shared" si="13"/>
        <v>-0.7651994512760582</v>
      </c>
      <c r="AN73" s="2">
        <f t="shared" si="14"/>
        <v>0</v>
      </c>
      <c r="AO73" s="2">
        <f>AJ$48*AE41</f>
        <v>0.2943074812600224</v>
      </c>
      <c r="AP73" s="2">
        <f>AJ$48*AF41</f>
        <v>0.5886149625200447</v>
      </c>
      <c r="AQ73" s="2"/>
      <c r="AT73" s="2"/>
      <c r="AU73">
        <f aca="true" t="shared" si="15" ref="AU73:AV77">AE39</f>
        <v>-0.25</v>
      </c>
      <c r="AV73">
        <f t="shared" si="15"/>
        <v>-0.5</v>
      </c>
      <c r="AX73">
        <f>0.7*AU73</f>
        <v>-0.175</v>
      </c>
      <c r="AY73">
        <f>0.7*AV73-1.5</f>
        <v>-1.85</v>
      </c>
      <c r="BA73">
        <f>0.7*AX73</f>
        <v>-0.12249999999999998</v>
      </c>
      <c r="BB73">
        <f>0.7*AY73-1.5</f>
        <v>-2.795</v>
      </c>
      <c r="BD73">
        <f>0.7*BA73</f>
        <v>-0.08574999999999998</v>
      </c>
      <c r="BE73">
        <f>0.7*BB73-1.5</f>
        <v>-3.4565</v>
      </c>
    </row>
    <row r="74" spans="1:57" ht="13.5" thickBot="1">
      <c r="A74" s="28"/>
      <c r="B74" s="28"/>
      <c r="C74" s="29"/>
      <c r="D74" s="29"/>
      <c r="E74" s="29"/>
      <c r="F74" s="29"/>
      <c r="G74" s="2"/>
      <c r="H74" s="2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M74" s="2">
        <f t="shared" si="13"/>
        <v>-0.7651994512760582</v>
      </c>
      <c r="AN74" s="2">
        <f t="shared" si="14"/>
        <v>0.5886149625200447</v>
      </c>
      <c r="AO74" s="2">
        <f>AJ$48*AE42</f>
        <v>-0.2943074812600224</v>
      </c>
      <c r="AP74" s="2">
        <f>AJ$48*AF42</f>
        <v>0.5886149625200447</v>
      </c>
      <c r="AQ74" s="2"/>
      <c r="AT74" s="2"/>
      <c r="AU74">
        <f t="shared" si="15"/>
        <v>0.25</v>
      </c>
      <c r="AV74">
        <f t="shared" si="15"/>
        <v>-0.5</v>
      </c>
      <c r="AX74">
        <f aca="true" t="shared" si="16" ref="AX74:AX137">0.7*AU74</f>
        <v>0.175</v>
      </c>
      <c r="AY74">
        <f>0.7*AV74-1.5</f>
        <v>-1.85</v>
      </c>
      <c r="BA74">
        <f aca="true" t="shared" si="17" ref="BA74:BA137">0.7*AX74</f>
        <v>0.12249999999999998</v>
      </c>
      <c r="BB74">
        <f>0.7*AY74-1.5</f>
        <v>-2.795</v>
      </c>
      <c r="BD74">
        <f aca="true" t="shared" si="18" ref="BD74:BD137">0.7*BA74</f>
        <v>0.08574999999999998</v>
      </c>
      <c r="BE74">
        <f>0.7*BB74-1.5</f>
        <v>-3.4565</v>
      </c>
    </row>
    <row r="75" spans="1:57" ht="12.75">
      <c r="A75" s="28"/>
      <c r="B75" s="28"/>
      <c r="C75" s="29"/>
      <c r="D75" s="29"/>
      <c r="E75" s="29"/>
      <c r="F75" s="29"/>
      <c r="G75" s="2"/>
      <c r="H75" s="2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E75" s="30">
        <v>5</v>
      </c>
      <c r="AF75" s="31"/>
      <c r="AM75" s="2">
        <f t="shared" si="13"/>
        <v>-0.7651994512760582</v>
      </c>
      <c r="AN75" s="2">
        <f t="shared" si="14"/>
        <v>-0.5886149625200447</v>
      </c>
      <c r="AO75" s="2">
        <f>AJ$48*AE43</f>
        <v>-0.2943074812600224</v>
      </c>
      <c r="AP75" s="2">
        <f>AJ$48*AF43</f>
        <v>-0.5886149625200447</v>
      </c>
      <c r="AQ75" s="2"/>
      <c r="AT75" s="2"/>
      <c r="AU75">
        <f t="shared" si="15"/>
        <v>0.25</v>
      </c>
      <c r="AV75">
        <f t="shared" si="15"/>
        <v>0.5</v>
      </c>
      <c r="AX75">
        <f t="shared" si="16"/>
        <v>0.175</v>
      </c>
      <c r="AY75">
        <f>0.7*AV75-1.5</f>
        <v>-1.15</v>
      </c>
      <c r="BA75">
        <f t="shared" si="17"/>
        <v>0.12249999999999998</v>
      </c>
      <c r="BB75">
        <f>0.7*AY75-1.5</f>
        <v>-2.3049999999999997</v>
      </c>
      <c r="BD75">
        <f t="shared" si="18"/>
        <v>0.08574999999999998</v>
      </c>
      <c r="BE75">
        <f>0.7*BB75-1.5</f>
        <v>-3.1134999999999997</v>
      </c>
    </row>
    <row r="76" spans="1:57" ht="12.75">
      <c r="A76" s="28"/>
      <c r="B76" s="28"/>
      <c r="C76" s="29"/>
      <c r="D76" s="29"/>
      <c r="E76" s="29"/>
      <c r="F76" s="29"/>
      <c r="G76" s="2"/>
      <c r="H76" s="2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E76" s="4">
        <v>0.25</v>
      </c>
      <c r="AF76" s="32">
        <v>0.5</v>
      </c>
      <c r="AM76" s="2">
        <f t="shared" si="13"/>
        <v>-0.7651994512760582</v>
      </c>
      <c r="AN76" s="2">
        <f t="shared" si="14"/>
        <v>-0.5886149625200447</v>
      </c>
      <c r="AO76" s="2"/>
      <c r="AP76" s="2"/>
      <c r="AQ76" s="2"/>
      <c r="AT76" s="2"/>
      <c r="AU76">
        <f t="shared" si="15"/>
        <v>-0.25</v>
      </c>
      <c r="AV76">
        <f t="shared" si="15"/>
        <v>0.5</v>
      </c>
      <c r="AX76">
        <f t="shared" si="16"/>
        <v>-0.175</v>
      </c>
      <c r="AY76">
        <f>0.7*AV76-1.5</f>
        <v>-1.15</v>
      </c>
      <c r="BA76">
        <f t="shared" si="17"/>
        <v>-0.12249999999999998</v>
      </c>
      <c r="BB76">
        <f>0.7*AY76-1.5</f>
        <v>-2.3049999999999997</v>
      </c>
      <c r="BD76">
        <f t="shared" si="18"/>
        <v>-0.08574999999999998</v>
      </c>
      <c r="BE76">
        <f>0.7*BB76-1.5</f>
        <v>-3.1134999999999997</v>
      </c>
    </row>
    <row r="77" spans="1:57" ht="12.75">
      <c r="A77" s="28"/>
      <c r="B77" s="28"/>
      <c r="C77" s="29"/>
      <c r="D77" s="29"/>
      <c r="E77" s="29"/>
      <c r="F77" s="29"/>
      <c r="G77" s="2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E77" s="4">
        <v>-0.25</v>
      </c>
      <c r="AF77" s="32">
        <v>0.5</v>
      </c>
      <c r="AM77" s="2"/>
      <c r="AN77" s="2"/>
      <c r="AO77" s="2"/>
      <c r="AP77" s="2"/>
      <c r="AQ77" s="2"/>
      <c r="AT77" s="2"/>
      <c r="AU77">
        <f t="shared" si="15"/>
        <v>-0.25</v>
      </c>
      <c r="AV77">
        <f t="shared" si="15"/>
        <v>-0.5</v>
      </c>
      <c r="AX77">
        <f t="shared" si="16"/>
        <v>-0.175</v>
      </c>
      <c r="AY77">
        <f>0.7*AV77-1.5</f>
        <v>-1.85</v>
      </c>
      <c r="BA77">
        <f t="shared" si="17"/>
        <v>-0.12249999999999998</v>
      </c>
      <c r="BB77">
        <f>0.7*AY77-1.5</f>
        <v>-2.795</v>
      </c>
      <c r="BD77">
        <f t="shared" si="18"/>
        <v>-0.08574999999999998</v>
      </c>
      <c r="BE77">
        <f>0.7*BB77-1.5</f>
        <v>-3.4565</v>
      </c>
    </row>
    <row r="78" spans="1:46" ht="12.75">
      <c r="A78" s="28"/>
      <c r="B78" s="28"/>
      <c r="C78" s="29"/>
      <c r="D78" s="29"/>
      <c r="E78" s="29"/>
      <c r="F78" s="29"/>
      <c r="G78" s="2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E78" s="4">
        <v>-0.25</v>
      </c>
      <c r="AF78" s="32">
        <v>0</v>
      </c>
      <c r="AM78" s="39">
        <v>50</v>
      </c>
      <c r="AN78" s="2"/>
      <c r="AO78" s="2"/>
      <c r="AP78" s="2"/>
      <c r="AQ78" s="2"/>
      <c r="AT78" s="2"/>
    </row>
    <row r="79" spans="1:46" ht="12.75">
      <c r="A79" s="28"/>
      <c r="B79" s="28"/>
      <c r="C79" s="29"/>
      <c r="D79" s="29"/>
      <c r="E79" s="29"/>
      <c r="F79" s="29"/>
      <c r="G79" s="2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E79" s="4">
        <v>0.25</v>
      </c>
      <c r="AF79" s="32">
        <v>0</v>
      </c>
      <c r="AM79" s="2">
        <f aca="true" t="shared" si="19" ref="AM79:AM84">AJ$48*(AE76-AJ$46)</f>
        <v>-0.7651994512760582</v>
      </c>
      <c r="AN79" s="2">
        <f aca="true" t="shared" si="20" ref="AN79:AN84">AJ$48*AF76</f>
        <v>0.5886149625200447</v>
      </c>
      <c r="AO79" s="2">
        <f>AJ$48*AE39</f>
        <v>-0.2943074812600224</v>
      </c>
      <c r="AP79" s="2">
        <f>AJ$48*AF39</f>
        <v>-0.5886149625200447</v>
      </c>
      <c r="AQ79" s="2"/>
      <c r="AT79" s="2"/>
    </row>
    <row r="80" spans="1:57" ht="12.75">
      <c r="A80" s="28"/>
      <c r="B80" s="28"/>
      <c r="C80" s="29"/>
      <c r="D80" s="29"/>
      <c r="E80" s="29"/>
      <c r="F80" s="29"/>
      <c r="G80" s="2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E80" s="4">
        <v>0.25</v>
      </c>
      <c r="AF80" s="32">
        <v>-0.5</v>
      </c>
      <c r="AM80" s="2">
        <f t="shared" si="19"/>
        <v>-1.3538144137961028</v>
      </c>
      <c r="AN80" s="2">
        <f t="shared" si="20"/>
        <v>0.5886149625200447</v>
      </c>
      <c r="AO80" s="2">
        <f>AJ$48*AE40</f>
        <v>0.2943074812600224</v>
      </c>
      <c r="AP80" s="2">
        <f>AJ$48*AF40</f>
        <v>-0.5886149625200447</v>
      </c>
      <c r="AQ80" s="2"/>
      <c r="AT80" s="2"/>
      <c r="AU80">
        <f>AE46+1</f>
        <v>1</v>
      </c>
      <c r="AV80">
        <f>AF46</f>
        <v>0.5</v>
      </c>
      <c r="AX80">
        <f t="shared" si="16"/>
        <v>0.7</v>
      </c>
      <c r="AY80">
        <f aca="true" t="shared" si="21" ref="AY80:AY142">0.7*AV80-1.5</f>
        <v>-1.15</v>
      </c>
      <c r="BA80">
        <f t="shared" si="17"/>
        <v>0.48999999999999994</v>
      </c>
      <c r="BB80">
        <f aca="true" t="shared" si="22" ref="BB80:BB142">0.7*AY80-1.5</f>
        <v>-2.3049999999999997</v>
      </c>
      <c r="BD80">
        <f t="shared" si="18"/>
        <v>0.3429999999999999</v>
      </c>
      <c r="BE80">
        <f aca="true" t="shared" si="23" ref="BE80:BE142">0.7*BB80-1.5</f>
        <v>-3.1134999999999997</v>
      </c>
    </row>
    <row r="81" spans="1:57" ht="13.5" thickBot="1">
      <c r="A81" s="28"/>
      <c r="B81" s="28"/>
      <c r="C81" s="29"/>
      <c r="D81" s="29"/>
      <c r="E81" s="29"/>
      <c r="F81" s="29"/>
      <c r="G81" s="2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E81" s="33">
        <v>-0.25</v>
      </c>
      <c r="AF81" s="34">
        <v>-0.5</v>
      </c>
      <c r="AM81" s="2">
        <f t="shared" si="19"/>
        <v>-1.3538144137961028</v>
      </c>
      <c r="AN81" s="2">
        <f t="shared" si="20"/>
        <v>0</v>
      </c>
      <c r="AO81" s="2">
        <f>AJ$48*AE41</f>
        <v>0.2943074812600224</v>
      </c>
      <c r="AP81" s="2">
        <f>AJ$48*AF41</f>
        <v>0.5886149625200447</v>
      </c>
      <c r="AQ81" s="2"/>
      <c r="AT81" s="2"/>
      <c r="AU81">
        <f>AE47+1</f>
        <v>1</v>
      </c>
      <c r="AV81">
        <f>AF47</f>
        <v>-0.5</v>
      </c>
      <c r="AX81">
        <f t="shared" si="16"/>
        <v>0.7</v>
      </c>
      <c r="AY81">
        <f t="shared" si="21"/>
        <v>-1.85</v>
      </c>
      <c r="BA81">
        <f t="shared" si="17"/>
        <v>0.48999999999999994</v>
      </c>
      <c r="BB81">
        <f t="shared" si="22"/>
        <v>-2.795</v>
      </c>
      <c r="BD81">
        <f t="shared" si="18"/>
        <v>0.3429999999999999</v>
      </c>
      <c r="BE81">
        <f t="shared" si="23"/>
        <v>-3.4565</v>
      </c>
    </row>
    <row r="82" spans="1:46" ht="13.5" thickBot="1">
      <c r="A82" s="28"/>
      <c r="B82" s="28"/>
      <c r="C82" s="29"/>
      <c r="D82" s="29"/>
      <c r="E82" s="29"/>
      <c r="F82" s="29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M82" s="2">
        <f t="shared" si="19"/>
        <v>-0.7651994512760582</v>
      </c>
      <c r="AN82" s="2">
        <f t="shared" si="20"/>
        <v>0</v>
      </c>
      <c r="AO82" s="2">
        <f>AJ$48*AE42</f>
        <v>-0.2943074812600224</v>
      </c>
      <c r="AP82" s="2">
        <f>AJ$48*AF42</f>
        <v>0.5886149625200447</v>
      </c>
      <c r="AQ82" s="2"/>
      <c r="AT82" s="2"/>
    </row>
    <row r="83" spans="1:46" ht="12.75">
      <c r="A83" s="28"/>
      <c r="B83" s="28"/>
      <c r="C83" s="29"/>
      <c r="D83" s="29"/>
      <c r="E83" s="29"/>
      <c r="F83" s="29"/>
      <c r="G83" s="2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E83" s="30">
        <v>6</v>
      </c>
      <c r="AF83" s="31"/>
      <c r="AM83" s="2">
        <f t="shared" si="19"/>
        <v>-0.7651994512760582</v>
      </c>
      <c r="AN83" s="2">
        <f t="shared" si="20"/>
        <v>-0.5886149625200447</v>
      </c>
      <c r="AO83" s="2">
        <f>AJ$48*AE43</f>
        <v>-0.2943074812600224</v>
      </c>
      <c r="AP83" s="2">
        <f>AJ$48*AF43</f>
        <v>-0.5886149625200447</v>
      </c>
      <c r="AQ83" s="2"/>
      <c r="AT83" s="2"/>
    </row>
    <row r="84" spans="1:57" ht="12.75">
      <c r="A84" s="28"/>
      <c r="B84" s="28"/>
      <c r="C84" s="29"/>
      <c r="D84" s="29"/>
      <c r="E84" s="29"/>
      <c r="F84" s="29"/>
      <c r="G84" s="2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E84" s="4">
        <v>0.25</v>
      </c>
      <c r="AF84" s="32">
        <v>0.5</v>
      </c>
      <c r="AM84" s="2">
        <f t="shared" si="19"/>
        <v>-1.3538144137961028</v>
      </c>
      <c r="AN84" s="2">
        <f t="shared" si="20"/>
        <v>-0.5886149625200447</v>
      </c>
      <c r="AO84" s="2"/>
      <c r="AP84" s="2"/>
      <c r="AQ84" s="2"/>
      <c r="AT84" s="2"/>
      <c r="AU84">
        <f aca="true" t="shared" si="24" ref="AU84:AU90">AE50+2</f>
        <v>1.75</v>
      </c>
      <c r="AV84">
        <f aca="true" t="shared" si="25" ref="AV84:AV90">AF50</f>
        <v>0.5</v>
      </c>
      <c r="AX84">
        <f t="shared" si="16"/>
        <v>1.2249999999999999</v>
      </c>
      <c r="AY84">
        <f t="shared" si="21"/>
        <v>-1.15</v>
      </c>
      <c r="BA84">
        <f t="shared" si="17"/>
        <v>0.8574999999999998</v>
      </c>
      <c r="BB84">
        <f t="shared" si="22"/>
        <v>-2.3049999999999997</v>
      </c>
      <c r="BD84">
        <f t="shared" si="18"/>
        <v>0.6002499999999998</v>
      </c>
      <c r="BE84">
        <f t="shared" si="23"/>
        <v>-3.1134999999999997</v>
      </c>
    </row>
    <row r="85" spans="1:57" ht="12.75">
      <c r="A85" s="28"/>
      <c r="B85" s="28"/>
      <c r="C85" s="29"/>
      <c r="D85" s="29"/>
      <c r="E85" s="29"/>
      <c r="F85" s="29"/>
      <c r="G85" s="2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E85" s="4">
        <v>-0.25</v>
      </c>
      <c r="AF85" s="32">
        <v>0.5</v>
      </c>
      <c r="AM85" s="2"/>
      <c r="AN85" s="2"/>
      <c r="AO85" s="2"/>
      <c r="AP85" s="2"/>
      <c r="AQ85" s="2"/>
      <c r="AT85" s="2"/>
      <c r="AU85">
        <f t="shared" si="24"/>
        <v>2.25</v>
      </c>
      <c r="AV85">
        <f t="shared" si="25"/>
        <v>0.5</v>
      </c>
      <c r="AX85">
        <f t="shared" si="16"/>
        <v>1.575</v>
      </c>
      <c r="AY85">
        <f t="shared" si="21"/>
        <v>-1.15</v>
      </c>
      <c r="BA85">
        <f t="shared" si="17"/>
        <v>1.1024999999999998</v>
      </c>
      <c r="BB85">
        <f t="shared" si="22"/>
        <v>-2.3049999999999997</v>
      </c>
      <c r="BD85">
        <f t="shared" si="18"/>
        <v>0.7717499999999998</v>
      </c>
      <c r="BE85">
        <f t="shared" si="23"/>
        <v>-3.1134999999999997</v>
      </c>
    </row>
    <row r="86" spans="1:57" ht="12.75">
      <c r="A86" s="28"/>
      <c r="B86" s="28"/>
      <c r="C86" s="29"/>
      <c r="D86" s="29"/>
      <c r="E86" s="29"/>
      <c r="F86" s="29"/>
      <c r="G86" s="2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E86" s="4">
        <v>-0.25</v>
      </c>
      <c r="AF86" s="32">
        <v>-0.5</v>
      </c>
      <c r="AM86" s="39">
        <v>60</v>
      </c>
      <c r="AN86" s="2"/>
      <c r="AO86" s="2"/>
      <c r="AP86" s="2"/>
      <c r="AQ86" s="2"/>
      <c r="AT86" s="2"/>
      <c r="AU86">
        <f t="shared" si="24"/>
        <v>2.25</v>
      </c>
      <c r="AV86">
        <f t="shared" si="25"/>
        <v>0</v>
      </c>
      <c r="AX86">
        <f t="shared" si="16"/>
        <v>1.575</v>
      </c>
      <c r="AY86">
        <f t="shared" si="21"/>
        <v>-1.5</v>
      </c>
      <c r="BA86">
        <f t="shared" si="17"/>
        <v>1.1024999999999998</v>
      </c>
      <c r="BB86">
        <f t="shared" si="22"/>
        <v>-2.55</v>
      </c>
      <c r="BD86">
        <f t="shared" si="18"/>
        <v>0.7717499999999998</v>
      </c>
      <c r="BE86">
        <f t="shared" si="23"/>
        <v>-3.2849999999999997</v>
      </c>
    </row>
    <row r="87" spans="1:57" ht="12.75">
      <c r="A87" s="28"/>
      <c r="B87" s="28"/>
      <c r="C87" s="29"/>
      <c r="D87" s="29"/>
      <c r="E87" s="29"/>
      <c r="F87" s="29"/>
      <c r="G87" s="2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E87" s="4">
        <v>0.25</v>
      </c>
      <c r="AF87" s="32">
        <v>-0.5</v>
      </c>
      <c r="AM87" s="2">
        <f aca="true" t="shared" si="26" ref="AM87:AM92">AJ$48*(AE84-AJ$46/2)</f>
        <v>-0.23544598500801792</v>
      </c>
      <c r="AN87" s="2">
        <f aca="true" t="shared" si="27" ref="AN87:AN92">AJ$48*AF84</f>
        <v>0.5886149625200447</v>
      </c>
      <c r="AO87" s="2">
        <f>AJ$48*AE39+AJ$46/2</f>
        <v>0.15569251873997764</v>
      </c>
      <c r="AP87" s="2">
        <f>AJ$48*AF39</f>
        <v>-0.5886149625200447</v>
      </c>
      <c r="AQ87" s="2"/>
      <c r="AT87" s="2"/>
      <c r="AU87">
        <f t="shared" si="24"/>
        <v>1.75</v>
      </c>
      <c r="AV87">
        <f t="shared" si="25"/>
        <v>0</v>
      </c>
      <c r="AX87">
        <f t="shared" si="16"/>
        <v>1.2249999999999999</v>
      </c>
      <c r="AY87">
        <f t="shared" si="21"/>
        <v>-1.5</v>
      </c>
      <c r="BA87">
        <f t="shared" si="17"/>
        <v>0.8574999999999998</v>
      </c>
      <c r="BB87">
        <f t="shared" si="22"/>
        <v>-2.55</v>
      </c>
      <c r="BD87">
        <f t="shared" si="18"/>
        <v>0.6002499999999998</v>
      </c>
      <c r="BE87">
        <f t="shared" si="23"/>
        <v>-3.2849999999999997</v>
      </c>
    </row>
    <row r="88" spans="1:57" ht="12.75">
      <c r="A88" s="28"/>
      <c r="B88" s="28"/>
      <c r="C88" s="29"/>
      <c r="D88" s="29"/>
      <c r="E88" s="29"/>
      <c r="F88" s="29"/>
      <c r="G88" s="2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E88" s="4">
        <v>0.25</v>
      </c>
      <c r="AF88" s="32">
        <v>0</v>
      </c>
      <c r="AM88" s="2">
        <f t="shared" si="26"/>
        <v>-0.8240609475280626</v>
      </c>
      <c r="AN88" s="2">
        <f t="shared" si="27"/>
        <v>0.5886149625200447</v>
      </c>
      <c r="AO88" s="2">
        <f>AJ$48*AE40+AJ$46/2</f>
        <v>0.7443074812600223</v>
      </c>
      <c r="AP88" s="2">
        <f>AJ$48*AF40</f>
        <v>-0.5886149625200447</v>
      </c>
      <c r="AQ88" s="2"/>
      <c r="AT88" s="2"/>
      <c r="AU88">
        <f t="shared" si="24"/>
        <v>1.75</v>
      </c>
      <c r="AV88">
        <f t="shared" si="25"/>
        <v>-0.5</v>
      </c>
      <c r="AX88">
        <f t="shared" si="16"/>
        <v>1.2249999999999999</v>
      </c>
      <c r="AY88">
        <f t="shared" si="21"/>
        <v>-1.85</v>
      </c>
      <c r="BA88">
        <f t="shared" si="17"/>
        <v>0.8574999999999998</v>
      </c>
      <c r="BB88">
        <f t="shared" si="22"/>
        <v>-2.795</v>
      </c>
      <c r="BD88">
        <f t="shared" si="18"/>
        <v>0.6002499999999998</v>
      </c>
      <c r="BE88">
        <f t="shared" si="23"/>
        <v>-3.4565</v>
      </c>
    </row>
    <row r="89" spans="1:57" ht="13.5" thickBot="1">
      <c r="A89" s="28"/>
      <c r="B89" s="28"/>
      <c r="C89" s="28"/>
      <c r="D89" s="29"/>
      <c r="E89" s="29"/>
      <c r="F89" s="29"/>
      <c r="G89" s="2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E89" s="33">
        <v>-0.25</v>
      </c>
      <c r="AF89" s="34">
        <v>0</v>
      </c>
      <c r="AM89" s="2">
        <f t="shared" si="26"/>
        <v>-0.8240609475280626</v>
      </c>
      <c r="AN89" s="2">
        <f t="shared" si="27"/>
        <v>-0.5886149625200447</v>
      </c>
      <c r="AO89" s="2">
        <f>AJ$48*AE41+AJ$46/2</f>
        <v>0.7443074812600223</v>
      </c>
      <c r="AP89" s="2">
        <f>AJ$48*AF41</f>
        <v>0.5886149625200447</v>
      </c>
      <c r="AQ89" s="2"/>
      <c r="AT89" s="2"/>
      <c r="AU89">
        <f t="shared" si="24"/>
        <v>2.25</v>
      </c>
      <c r="AV89">
        <f t="shared" si="25"/>
        <v>-0.5</v>
      </c>
      <c r="AX89">
        <f t="shared" si="16"/>
        <v>1.575</v>
      </c>
      <c r="AY89">
        <f t="shared" si="21"/>
        <v>-1.85</v>
      </c>
      <c r="BA89">
        <f t="shared" si="17"/>
        <v>1.1024999999999998</v>
      </c>
      <c r="BB89">
        <f t="shared" si="22"/>
        <v>-2.795</v>
      </c>
      <c r="BD89">
        <f t="shared" si="18"/>
        <v>0.7717499999999998</v>
      </c>
      <c r="BE89">
        <f t="shared" si="23"/>
        <v>-3.4565</v>
      </c>
    </row>
    <row r="90" spans="1:57" ht="13.5" thickBot="1">
      <c r="A90" s="28"/>
      <c r="B90" s="28"/>
      <c r="C90" s="28"/>
      <c r="D90" s="29"/>
      <c r="E90" s="29"/>
      <c r="F90" s="29"/>
      <c r="G90" s="2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M90" s="2">
        <f t="shared" si="26"/>
        <v>-0.23544598500801792</v>
      </c>
      <c r="AN90" s="2">
        <f t="shared" si="27"/>
        <v>-0.5886149625200447</v>
      </c>
      <c r="AO90" s="2">
        <f>AJ$48*AE42+AJ$46/2</f>
        <v>0.15569251873997764</v>
      </c>
      <c r="AP90" s="2">
        <f>AJ$48*AF42</f>
        <v>0.5886149625200447</v>
      </c>
      <c r="AQ90" s="2"/>
      <c r="AT90" s="2"/>
      <c r="AU90">
        <f t="shared" si="24"/>
        <v>1.75</v>
      </c>
      <c r="AV90">
        <f t="shared" si="25"/>
        <v>-0.5</v>
      </c>
      <c r="AX90">
        <f t="shared" si="16"/>
        <v>1.2249999999999999</v>
      </c>
      <c r="AY90">
        <f t="shared" si="21"/>
        <v>-1.85</v>
      </c>
      <c r="BA90">
        <f t="shared" si="17"/>
        <v>0.8574999999999998</v>
      </c>
      <c r="BB90">
        <f t="shared" si="22"/>
        <v>-2.795</v>
      </c>
      <c r="BD90">
        <f t="shared" si="18"/>
        <v>0.6002499999999998</v>
      </c>
      <c r="BE90">
        <f t="shared" si="23"/>
        <v>-3.4565</v>
      </c>
    </row>
    <row r="91" spans="1:46" ht="12.75">
      <c r="A91" s="28"/>
      <c r="B91" s="28"/>
      <c r="C91" s="28"/>
      <c r="D91" s="29"/>
      <c r="E91" s="29"/>
      <c r="F91" s="29"/>
      <c r="G91" s="2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E91" s="30">
        <v>7</v>
      </c>
      <c r="AF91" s="31"/>
      <c r="AM91" s="2">
        <f t="shared" si="26"/>
        <v>-0.23544598500801792</v>
      </c>
      <c r="AN91" s="2">
        <f t="shared" si="27"/>
        <v>0</v>
      </c>
      <c r="AO91" s="2">
        <f>AJ$48*AE43+AJ$46/2</f>
        <v>0.15569251873997764</v>
      </c>
      <c r="AP91" s="2">
        <f>AJ$48*AF43</f>
        <v>-0.5886149625200447</v>
      </c>
      <c r="AQ91" s="2"/>
      <c r="AT91" s="2"/>
    </row>
    <row r="92" spans="3:46" ht="12.75">
      <c r="C92" s="28"/>
      <c r="D92" s="28"/>
      <c r="E92" s="28"/>
      <c r="F92" s="29"/>
      <c r="G92" s="29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E92" s="4">
        <v>-0.25</v>
      </c>
      <c r="AF92" s="32">
        <v>0.5</v>
      </c>
      <c r="AM92" s="2">
        <f t="shared" si="26"/>
        <v>-0.8240609475280626</v>
      </c>
      <c r="AN92" s="2">
        <f t="shared" si="27"/>
        <v>0</v>
      </c>
      <c r="AO92" s="2"/>
      <c r="AP92" s="2"/>
      <c r="AQ92" s="2"/>
      <c r="AT92" s="2"/>
    </row>
    <row r="93" spans="3:57" ht="12.75">
      <c r="C93" s="28"/>
      <c r="D93" s="28"/>
      <c r="E93" s="28"/>
      <c r="F93" s="29"/>
      <c r="G93" s="29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E93" s="4">
        <v>0.25</v>
      </c>
      <c r="AF93" s="32">
        <v>0.5</v>
      </c>
      <c r="AM93" s="2"/>
      <c r="AN93" s="2"/>
      <c r="AO93" s="2"/>
      <c r="AP93" s="2"/>
      <c r="AQ93" s="2"/>
      <c r="AT93" s="2"/>
      <c r="AU93">
        <f aca="true" t="shared" si="28" ref="AU93:AU99">AE59+3</f>
        <v>2.75</v>
      </c>
      <c r="AV93">
        <f aca="true" t="shared" si="29" ref="AV93:AV99">AF59</f>
        <v>0.5</v>
      </c>
      <c r="AX93">
        <f t="shared" si="16"/>
        <v>1.9249999999999998</v>
      </c>
      <c r="AY93">
        <f t="shared" si="21"/>
        <v>-1.15</v>
      </c>
      <c r="BA93">
        <f t="shared" si="17"/>
        <v>1.3474999999999997</v>
      </c>
      <c r="BB93">
        <f t="shared" si="22"/>
        <v>-2.3049999999999997</v>
      </c>
      <c r="BD93">
        <f t="shared" si="18"/>
        <v>0.9432499999999997</v>
      </c>
      <c r="BE93">
        <f t="shared" si="23"/>
        <v>-3.1134999999999997</v>
      </c>
    </row>
    <row r="94" spans="3:57" ht="13.5" thickBot="1">
      <c r="C94" s="28"/>
      <c r="D94" s="28"/>
      <c r="E94" s="28"/>
      <c r="F94" s="29"/>
      <c r="G94" s="29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E94" s="33">
        <v>0</v>
      </c>
      <c r="AF94" s="34">
        <v>-0.5</v>
      </c>
      <c r="AM94" s="39">
        <v>70</v>
      </c>
      <c r="AN94" s="2"/>
      <c r="AO94" s="2"/>
      <c r="AP94" s="2"/>
      <c r="AQ94" s="2"/>
      <c r="AT94" s="2"/>
      <c r="AU94">
        <f t="shared" si="28"/>
        <v>3.25</v>
      </c>
      <c r="AV94">
        <f t="shared" si="29"/>
        <v>0.5</v>
      </c>
      <c r="AX94">
        <f t="shared" si="16"/>
        <v>2.275</v>
      </c>
      <c r="AY94">
        <f t="shared" si="21"/>
        <v>-1.15</v>
      </c>
      <c r="BA94">
        <f t="shared" si="17"/>
        <v>1.5924999999999998</v>
      </c>
      <c r="BB94">
        <f t="shared" si="22"/>
        <v>-2.3049999999999997</v>
      </c>
      <c r="BD94">
        <f t="shared" si="18"/>
        <v>1.1147499999999997</v>
      </c>
      <c r="BE94">
        <f t="shared" si="23"/>
        <v>-3.1134999999999997</v>
      </c>
    </row>
    <row r="95" spans="3:57" ht="13.5" thickBot="1">
      <c r="C95" s="28"/>
      <c r="D95" s="28"/>
      <c r="E95" s="28"/>
      <c r="F95" s="29"/>
      <c r="G95" s="29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E95" s="3"/>
      <c r="AF95" s="38"/>
      <c r="AG95" s="38"/>
      <c r="AM95" s="2">
        <f>AJ$48*(AE92-AJ$46/2)</f>
        <v>-0.8240609475280626</v>
      </c>
      <c r="AN95" s="2">
        <f>AJ$48*AF92</f>
        <v>0.5886149625200447</v>
      </c>
      <c r="AO95" s="2">
        <f>AJ$48*AE39+AJ$46/2</f>
        <v>0.15569251873997764</v>
      </c>
      <c r="AP95" s="2">
        <f>AJ$48*AF39</f>
        <v>-0.5886149625200447</v>
      </c>
      <c r="AQ95" s="2"/>
      <c r="AT95" s="2"/>
      <c r="AU95">
        <f t="shared" si="28"/>
        <v>3.25</v>
      </c>
      <c r="AV95">
        <f t="shared" si="29"/>
        <v>0</v>
      </c>
      <c r="AX95">
        <f t="shared" si="16"/>
        <v>2.275</v>
      </c>
      <c r="AY95">
        <f t="shared" si="21"/>
        <v>-1.5</v>
      </c>
      <c r="BA95">
        <f t="shared" si="17"/>
        <v>1.5924999999999998</v>
      </c>
      <c r="BB95">
        <f t="shared" si="22"/>
        <v>-2.55</v>
      </c>
      <c r="BD95">
        <f t="shared" si="18"/>
        <v>1.1147499999999997</v>
      </c>
      <c r="BE95">
        <f t="shared" si="23"/>
        <v>-3.2849999999999997</v>
      </c>
    </row>
    <row r="96" spans="3:57" ht="12.75">
      <c r="C96" s="28"/>
      <c r="D96" s="28"/>
      <c r="E96" s="28"/>
      <c r="F96" s="29"/>
      <c r="G96" s="29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E96" s="30">
        <v>8</v>
      </c>
      <c r="AF96" s="31"/>
      <c r="AG96" s="38"/>
      <c r="AM96" s="2">
        <f>AJ$48*(AE93-AJ$46/2)</f>
        <v>-0.23544598500801792</v>
      </c>
      <c r="AN96" s="2">
        <f>AJ$48*AF93</f>
        <v>0.5886149625200447</v>
      </c>
      <c r="AO96" s="2">
        <f>AJ$48*AE40+AJ$46/2</f>
        <v>0.7443074812600223</v>
      </c>
      <c r="AP96" s="2">
        <f>AJ$48*AF40</f>
        <v>-0.5886149625200447</v>
      </c>
      <c r="AQ96" s="2"/>
      <c r="AT96" s="2"/>
      <c r="AU96">
        <f t="shared" si="28"/>
        <v>2.75</v>
      </c>
      <c r="AV96">
        <f t="shared" si="29"/>
        <v>0</v>
      </c>
      <c r="AX96">
        <f t="shared" si="16"/>
        <v>1.9249999999999998</v>
      </c>
      <c r="AY96">
        <f t="shared" si="21"/>
        <v>-1.5</v>
      </c>
      <c r="BA96">
        <f t="shared" si="17"/>
        <v>1.3474999999999997</v>
      </c>
      <c r="BB96">
        <f t="shared" si="22"/>
        <v>-2.55</v>
      </c>
      <c r="BD96">
        <f t="shared" si="18"/>
        <v>0.9432499999999997</v>
      </c>
      <c r="BE96">
        <f t="shared" si="23"/>
        <v>-3.2849999999999997</v>
      </c>
    </row>
    <row r="97" spans="3:57" ht="12.75">
      <c r="C97" s="28"/>
      <c r="D97" s="28"/>
      <c r="E97" s="28"/>
      <c r="F97" s="29"/>
      <c r="G97" s="29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E97" s="4">
        <v>-0.25</v>
      </c>
      <c r="AF97" s="32">
        <v>0.5</v>
      </c>
      <c r="AG97" s="38"/>
      <c r="AM97" s="2">
        <f>AJ$48*(AE94-AJ$46/2)</f>
        <v>-0.5297534662680403</v>
      </c>
      <c r="AN97" s="2">
        <f>AJ$48*AF94</f>
        <v>-0.5886149625200447</v>
      </c>
      <c r="AO97" s="2">
        <f>AJ$48*AE41+AJ$46/2</f>
        <v>0.7443074812600223</v>
      </c>
      <c r="AP97" s="2">
        <f>AJ$48*AF41</f>
        <v>0.5886149625200447</v>
      </c>
      <c r="AQ97" s="2"/>
      <c r="AT97" s="2"/>
      <c r="AU97">
        <f t="shared" si="28"/>
        <v>3.25</v>
      </c>
      <c r="AV97">
        <f t="shared" si="29"/>
        <v>0</v>
      </c>
      <c r="AX97">
        <f t="shared" si="16"/>
        <v>2.275</v>
      </c>
      <c r="AY97">
        <f t="shared" si="21"/>
        <v>-1.5</v>
      </c>
      <c r="BA97">
        <f t="shared" si="17"/>
        <v>1.5924999999999998</v>
      </c>
      <c r="BB97">
        <f t="shared" si="22"/>
        <v>-2.55</v>
      </c>
      <c r="BD97">
        <f t="shared" si="18"/>
        <v>1.1147499999999997</v>
      </c>
      <c r="BE97">
        <f t="shared" si="23"/>
        <v>-3.2849999999999997</v>
      </c>
    </row>
    <row r="98" spans="3:57" ht="12.75">
      <c r="C98" s="28"/>
      <c r="D98" s="28"/>
      <c r="E98" s="28"/>
      <c r="F98" s="29"/>
      <c r="G98" s="29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E98" s="4">
        <v>-0.25</v>
      </c>
      <c r="AF98" s="32">
        <v>-0.5</v>
      </c>
      <c r="AG98" s="38"/>
      <c r="AM98" s="2"/>
      <c r="AN98" s="2"/>
      <c r="AO98" s="2">
        <f>AJ$48*AE42+AJ$46/2</f>
        <v>0.15569251873997764</v>
      </c>
      <c r="AP98" s="2">
        <f>AJ$48*AF42</f>
        <v>0.5886149625200447</v>
      </c>
      <c r="AQ98" s="2"/>
      <c r="AT98" s="2"/>
      <c r="AU98">
        <f t="shared" si="28"/>
        <v>3.25</v>
      </c>
      <c r="AV98">
        <f t="shared" si="29"/>
        <v>-0.5</v>
      </c>
      <c r="AX98">
        <f t="shared" si="16"/>
        <v>2.275</v>
      </c>
      <c r="AY98">
        <f t="shared" si="21"/>
        <v>-1.85</v>
      </c>
      <c r="BA98">
        <f t="shared" si="17"/>
        <v>1.5924999999999998</v>
      </c>
      <c r="BB98">
        <f t="shared" si="22"/>
        <v>-2.795</v>
      </c>
      <c r="BD98">
        <f t="shared" si="18"/>
        <v>1.1147499999999997</v>
      </c>
      <c r="BE98">
        <f t="shared" si="23"/>
        <v>-3.4565</v>
      </c>
    </row>
    <row r="99" spans="3:57" ht="12.75">
      <c r="C99" s="28"/>
      <c r="D99" s="28"/>
      <c r="E99" s="28"/>
      <c r="F99" s="29"/>
      <c r="G99" s="29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4">
        <v>0.25</v>
      </c>
      <c r="AF99" s="32">
        <v>-0.5</v>
      </c>
      <c r="AG99" s="38"/>
      <c r="AM99" s="2"/>
      <c r="AN99" s="2"/>
      <c r="AO99" s="2">
        <f>AJ$48*AE43+AJ$46/2</f>
        <v>0.15569251873997764</v>
      </c>
      <c r="AP99" s="2">
        <f>AJ$48*AF43</f>
        <v>-0.5886149625200447</v>
      </c>
      <c r="AQ99" s="2"/>
      <c r="AT99" s="2"/>
      <c r="AU99">
        <f t="shared" si="28"/>
        <v>2.75</v>
      </c>
      <c r="AV99">
        <f t="shared" si="29"/>
        <v>-0.5</v>
      </c>
      <c r="AX99">
        <f t="shared" si="16"/>
        <v>1.9249999999999998</v>
      </c>
      <c r="AY99">
        <f t="shared" si="21"/>
        <v>-1.85</v>
      </c>
      <c r="BA99">
        <f t="shared" si="17"/>
        <v>1.3474999999999997</v>
      </c>
      <c r="BB99">
        <f t="shared" si="22"/>
        <v>-2.795</v>
      </c>
      <c r="BD99">
        <f t="shared" si="18"/>
        <v>0.9432499999999997</v>
      </c>
      <c r="BE99">
        <f t="shared" si="23"/>
        <v>-3.4565</v>
      </c>
    </row>
    <row r="100" spans="3:46" ht="12.75">
      <c r="C100" s="28"/>
      <c r="D100" s="28"/>
      <c r="E100" s="28"/>
      <c r="F100" s="29"/>
      <c r="G100" s="29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4">
        <v>0.25</v>
      </c>
      <c r="AF100" s="32">
        <v>0.5</v>
      </c>
      <c r="AM100" s="2"/>
      <c r="AN100" s="2"/>
      <c r="AO100" s="2"/>
      <c r="AP100" s="2"/>
      <c r="AQ100" s="2"/>
      <c r="AT100" s="2"/>
    </row>
    <row r="101" spans="3:46" ht="12.75">
      <c r="C101" s="28"/>
      <c r="D101" s="28"/>
      <c r="E101" s="28"/>
      <c r="F101" s="29"/>
      <c r="G101" s="29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4">
        <v>-0.25</v>
      </c>
      <c r="AF101" s="32">
        <v>0.5</v>
      </c>
      <c r="AM101" s="39">
        <v>80</v>
      </c>
      <c r="AN101" s="2"/>
      <c r="AO101" s="2"/>
      <c r="AP101" s="2"/>
      <c r="AQ101" s="2"/>
      <c r="AT101" s="2"/>
    </row>
    <row r="102" spans="3:57" ht="12.75">
      <c r="C102" s="28"/>
      <c r="D102" s="28"/>
      <c r="E102" s="28"/>
      <c r="F102" s="29"/>
      <c r="G102" s="29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4">
        <v>-0.25</v>
      </c>
      <c r="AF102" s="32">
        <v>0</v>
      </c>
      <c r="AM102" s="2">
        <f>AJ$48*(AE97-AJ$46/2)</f>
        <v>-0.8240609475280626</v>
      </c>
      <c r="AN102" s="2">
        <f aca="true" t="shared" si="30" ref="AN102:AN108">AJ$48*AF97</f>
        <v>0.5886149625200447</v>
      </c>
      <c r="AO102" s="2">
        <f>AJ$48*AE39+AJ$46/2</f>
        <v>0.15569251873997764</v>
      </c>
      <c r="AP102" s="2">
        <f>AJ$48*AF39</f>
        <v>-0.5886149625200447</v>
      </c>
      <c r="AQ102" s="2"/>
      <c r="AT102" s="2"/>
      <c r="AU102">
        <f aca="true" t="shared" si="31" ref="AU102:AU107">AE68+4</f>
        <v>3.75</v>
      </c>
      <c r="AV102">
        <f aca="true" t="shared" si="32" ref="AV102:AV107">AF68</f>
        <v>0.5</v>
      </c>
      <c r="AX102">
        <f t="shared" si="16"/>
        <v>2.625</v>
      </c>
      <c r="AY102">
        <f t="shared" si="21"/>
        <v>-1.15</v>
      </c>
      <c r="BA102">
        <f t="shared" si="17"/>
        <v>1.8375</v>
      </c>
      <c r="BB102">
        <f t="shared" si="22"/>
        <v>-2.3049999999999997</v>
      </c>
      <c r="BD102">
        <f t="shared" si="18"/>
        <v>1.28625</v>
      </c>
      <c r="BE102">
        <f t="shared" si="23"/>
        <v>-3.1134999999999997</v>
      </c>
    </row>
    <row r="103" spans="3:57" ht="13.5" thickBot="1">
      <c r="C103" s="28"/>
      <c r="D103" s="28"/>
      <c r="E103" s="28"/>
      <c r="F103" s="29"/>
      <c r="G103" s="29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33">
        <v>0.25</v>
      </c>
      <c r="AF103" s="34">
        <v>0</v>
      </c>
      <c r="AM103" s="2">
        <f aca="true" t="shared" si="33" ref="AM103:AM108">AJ$48*(AE98-AJ$46/2)</f>
        <v>-0.8240609475280626</v>
      </c>
      <c r="AN103" s="2">
        <f t="shared" si="30"/>
        <v>-0.5886149625200447</v>
      </c>
      <c r="AO103" s="2">
        <f>AJ$48*AE40+AJ$46/2</f>
        <v>0.7443074812600223</v>
      </c>
      <c r="AP103" s="2">
        <f>AJ$48*AF40</f>
        <v>-0.5886149625200447</v>
      </c>
      <c r="AQ103" s="2"/>
      <c r="AT103" s="2"/>
      <c r="AU103">
        <f t="shared" si="31"/>
        <v>3.75</v>
      </c>
      <c r="AV103">
        <f t="shared" si="32"/>
        <v>0</v>
      </c>
      <c r="AX103">
        <f t="shared" si="16"/>
        <v>2.625</v>
      </c>
      <c r="AY103">
        <f t="shared" si="21"/>
        <v>-1.5</v>
      </c>
      <c r="BA103">
        <f t="shared" si="17"/>
        <v>1.8375</v>
      </c>
      <c r="BB103">
        <f t="shared" si="22"/>
        <v>-2.55</v>
      </c>
      <c r="BD103">
        <f t="shared" si="18"/>
        <v>1.28625</v>
      </c>
      <c r="BE103">
        <f t="shared" si="23"/>
        <v>-3.2849999999999997</v>
      </c>
    </row>
    <row r="104" spans="3:57" ht="13.5" thickBot="1">
      <c r="C104" s="28"/>
      <c r="D104" s="28"/>
      <c r="E104" s="28"/>
      <c r="F104" s="29"/>
      <c r="G104" s="29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M104" s="2">
        <f t="shared" si="33"/>
        <v>-0.23544598500801792</v>
      </c>
      <c r="AN104" s="2">
        <f t="shared" si="30"/>
        <v>-0.5886149625200447</v>
      </c>
      <c r="AO104" s="2">
        <f>AJ$48*AE41+AJ$46/2</f>
        <v>0.7443074812600223</v>
      </c>
      <c r="AP104" s="2">
        <f>AJ$48*AF41</f>
        <v>0.5886149625200447</v>
      </c>
      <c r="AQ104" s="2"/>
      <c r="AT104" s="2"/>
      <c r="AU104">
        <f t="shared" si="31"/>
        <v>4.25</v>
      </c>
      <c r="AV104">
        <f t="shared" si="32"/>
        <v>0</v>
      </c>
      <c r="AX104">
        <f t="shared" si="16"/>
        <v>2.9749999999999996</v>
      </c>
      <c r="AY104">
        <f t="shared" si="21"/>
        <v>-1.5</v>
      </c>
      <c r="BA104">
        <f t="shared" si="17"/>
        <v>2.0824999999999996</v>
      </c>
      <c r="BB104">
        <f t="shared" si="22"/>
        <v>-2.55</v>
      </c>
      <c r="BD104">
        <f t="shared" si="18"/>
        <v>1.4577499999999997</v>
      </c>
      <c r="BE104">
        <f t="shared" si="23"/>
        <v>-3.2849999999999997</v>
      </c>
    </row>
    <row r="105" spans="3:57" ht="12.75">
      <c r="C105" s="28"/>
      <c r="D105" s="28"/>
      <c r="E105" s="28"/>
      <c r="F105" s="29"/>
      <c r="G105" s="29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30">
        <v>9</v>
      </c>
      <c r="AF105" s="31"/>
      <c r="AM105" s="2">
        <f t="shared" si="33"/>
        <v>-0.23544598500801792</v>
      </c>
      <c r="AN105" s="2">
        <f t="shared" si="30"/>
        <v>0.5886149625200447</v>
      </c>
      <c r="AO105" s="2">
        <f>AJ$48*AE42+AJ$46/2</f>
        <v>0.15569251873997764</v>
      </c>
      <c r="AP105" s="2">
        <f>AJ$48*AF42</f>
        <v>0.5886149625200447</v>
      </c>
      <c r="AQ105" s="2"/>
      <c r="AT105" s="2"/>
      <c r="AU105">
        <f t="shared" si="31"/>
        <v>4.25</v>
      </c>
      <c r="AV105">
        <f t="shared" si="32"/>
        <v>0.5</v>
      </c>
      <c r="AX105">
        <f t="shared" si="16"/>
        <v>2.9749999999999996</v>
      </c>
      <c r="AY105">
        <f t="shared" si="21"/>
        <v>-1.15</v>
      </c>
      <c r="BA105">
        <f t="shared" si="17"/>
        <v>2.0824999999999996</v>
      </c>
      <c r="BB105">
        <f t="shared" si="22"/>
        <v>-2.3049999999999997</v>
      </c>
      <c r="BD105">
        <f t="shared" si="18"/>
        <v>1.4577499999999997</v>
      </c>
      <c r="BE105">
        <f t="shared" si="23"/>
        <v>-3.1134999999999997</v>
      </c>
    </row>
    <row r="106" spans="3:57" ht="12.75">
      <c r="C106" s="28"/>
      <c r="D106" s="28"/>
      <c r="E106" s="28"/>
      <c r="F106" s="29"/>
      <c r="G106" s="29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4">
        <v>0.25</v>
      </c>
      <c r="AF106" s="32">
        <v>0</v>
      </c>
      <c r="AM106" s="2">
        <f t="shared" si="33"/>
        <v>-0.8240609475280626</v>
      </c>
      <c r="AN106" s="2">
        <f t="shared" si="30"/>
        <v>0.5886149625200447</v>
      </c>
      <c r="AO106" s="2">
        <f>AJ$48*AE43+AJ$46/2</f>
        <v>0.15569251873997764</v>
      </c>
      <c r="AP106" s="2">
        <f>AJ$48*AF43</f>
        <v>-0.5886149625200447</v>
      </c>
      <c r="AQ106" s="2"/>
      <c r="AT106" s="2"/>
      <c r="AU106">
        <f t="shared" si="31"/>
        <v>4.25</v>
      </c>
      <c r="AV106">
        <f t="shared" si="32"/>
        <v>-0.5</v>
      </c>
      <c r="AX106">
        <f t="shared" si="16"/>
        <v>2.9749999999999996</v>
      </c>
      <c r="AY106">
        <f t="shared" si="21"/>
        <v>-1.85</v>
      </c>
      <c r="BA106">
        <f t="shared" si="17"/>
        <v>2.0824999999999996</v>
      </c>
      <c r="BB106">
        <f t="shared" si="22"/>
        <v>-2.795</v>
      </c>
      <c r="BD106">
        <f t="shared" si="18"/>
        <v>1.4577499999999997</v>
      </c>
      <c r="BE106">
        <f t="shared" si="23"/>
        <v>-3.4565</v>
      </c>
    </row>
    <row r="107" spans="3:57" ht="12.75">
      <c r="C107" s="28"/>
      <c r="D107" s="28"/>
      <c r="E107" s="28"/>
      <c r="F107" s="29"/>
      <c r="G107" s="29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4">
        <v>-0.25</v>
      </c>
      <c r="AF107" s="32">
        <v>0</v>
      </c>
      <c r="AM107" s="2">
        <f t="shared" si="33"/>
        <v>-0.8240609475280626</v>
      </c>
      <c r="AN107" s="2">
        <f t="shared" si="30"/>
        <v>0</v>
      </c>
      <c r="AO107" s="2"/>
      <c r="AP107" s="2"/>
      <c r="AQ107" s="2"/>
      <c r="AT107" s="2"/>
      <c r="AU107">
        <f t="shared" si="31"/>
        <v>4.25</v>
      </c>
      <c r="AV107">
        <f t="shared" si="32"/>
        <v>-0.5</v>
      </c>
      <c r="AX107">
        <f t="shared" si="16"/>
        <v>2.9749999999999996</v>
      </c>
      <c r="AY107">
        <f t="shared" si="21"/>
        <v>-1.85</v>
      </c>
      <c r="BA107">
        <f t="shared" si="17"/>
        <v>2.0824999999999996</v>
      </c>
      <c r="BB107">
        <f t="shared" si="22"/>
        <v>-2.795</v>
      </c>
      <c r="BD107">
        <f t="shared" si="18"/>
        <v>1.4577499999999997</v>
      </c>
      <c r="BE107">
        <f t="shared" si="23"/>
        <v>-3.4565</v>
      </c>
    </row>
    <row r="108" spans="3:46" ht="12.75">
      <c r="C108" s="28"/>
      <c r="D108" s="28"/>
      <c r="E108" s="28"/>
      <c r="F108" s="29"/>
      <c r="G108" s="29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4">
        <v>-0.25</v>
      </c>
      <c r="AF108" s="32">
        <v>0.5</v>
      </c>
      <c r="AM108" s="2">
        <f t="shared" si="33"/>
        <v>-0.23544598500801792</v>
      </c>
      <c r="AN108" s="2">
        <f t="shared" si="30"/>
        <v>0</v>
      </c>
      <c r="AT108" s="2"/>
    </row>
    <row r="109" spans="3:46" ht="12.75">
      <c r="C109" s="28"/>
      <c r="D109" s="28"/>
      <c r="E109" s="28"/>
      <c r="F109" s="29"/>
      <c r="G109" s="29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4">
        <v>0.25</v>
      </c>
      <c r="AF109" s="32">
        <v>0.5</v>
      </c>
      <c r="AM109" s="2"/>
      <c r="AN109" s="2"/>
      <c r="AT109" s="2"/>
    </row>
    <row r="110" spans="3:57" ht="12.75">
      <c r="C110" s="28"/>
      <c r="D110" s="28"/>
      <c r="E110" s="29"/>
      <c r="F110" s="29"/>
      <c r="G110" s="29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4">
        <v>0.25</v>
      </c>
      <c r="AF110" s="32">
        <v>-0.5</v>
      </c>
      <c r="AM110" s="39">
        <v>90</v>
      </c>
      <c r="AN110" s="2"/>
      <c r="AO110" s="2"/>
      <c r="AP110" s="2"/>
      <c r="AQ110" s="2"/>
      <c r="AT110" s="2"/>
      <c r="AU110">
        <f aca="true" t="shared" si="34" ref="AU110:AU115">AE76+5</f>
        <v>5.25</v>
      </c>
      <c r="AV110">
        <f aca="true" t="shared" si="35" ref="AV110:AV115">AF76</f>
        <v>0.5</v>
      </c>
      <c r="AX110">
        <f t="shared" si="16"/>
        <v>3.675</v>
      </c>
      <c r="AY110">
        <f t="shared" si="21"/>
        <v>-1.15</v>
      </c>
      <c r="BA110">
        <f t="shared" si="17"/>
        <v>2.5725</v>
      </c>
      <c r="BB110">
        <f t="shared" si="22"/>
        <v>-2.3049999999999997</v>
      </c>
      <c r="BD110">
        <f t="shared" si="18"/>
        <v>1.8007499999999996</v>
      </c>
      <c r="BE110">
        <f t="shared" si="23"/>
        <v>-3.1134999999999997</v>
      </c>
    </row>
    <row r="111" spans="3:57" ht="13.5" thickBot="1">
      <c r="C111" s="28"/>
      <c r="D111" s="28"/>
      <c r="E111" s="29"/>
      <c r="F111" s="29"/>
      <c r="G111" s="29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33">
        <v>-0.25</v>
      </c>
      <c r="AF111" s="34">
        <v>-0.5</v>
      </c>
      <c r="AM111" s="2">
        <f aca="true" t="shared" si="36" ref="AM111:AM116">AJ$48*AE106</f>
        <v>0.2943074812600224</v>
      </c>
      <c r="AN111" s="2">
        <f aca="true" t="shared" si="37" ref="AN111:AN116">AJ$48*AF106</f>
        <v>0</v>
      </c>
      <c r="AO111" s="2">
        <f>AJ$48*(AE39+AJ$46)</f>
        <v>0.7651994512760582</v>
      </c>
      <c r="AP111" s="2">
        <f>AJ$48*AF39</f>
        <v>-0.5886149625200447</v>
      </c>
      <c r="AQ111" s="2"/>
      <c r="AT111" s="2"/>
      <c r="AU111">
        <f t="shared" si="34"/>
        <v>4.75</v>
      </c>
      <c r="AV111">
        <f t="shared" si="35"/>
        <v>0.5</v>
      </c>
      <c r="AX111">
        <f t="shared" si="16"/>
        <v>3.3249999999999997</v>
      </c>
      <c r="AY111">
        <f t="shared" si="21"/>
        <v>-1.15</v>
      </c>
      <c r="BA111">
        <f t="shared" si="17"/>
        <v>2.3274999999999997</v>
      </c>
      <c r="BB111">
        <f t="shared" si="22"/>
        <v>-2.3049999999999997</v>
      </c>
      <c r="BD111">
        <f t="shared" si="18"/>
        <v>1.6292499999999996</v>
      </c>
      <c r="BE111">
        <f t="shared" si="23"/>
        <v>-3.1134999999999997</v>
      </c>
    </row>
    <row r="112" spans="3:57" ht="12.75">
      <c r="C112" s="28"/>
      <c r="D112" s="28"/>
      <c r="E112" s="29"/>
      <c r="F112" s="29"/>
      <c r="G112" s="29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3"/>
      <c r="AF112" s="38"/>
      <c r="AG112" s="38"/>
      <c r="AM112" s="2">
        <f t="shared" si="36"/>
        <v>-0.2943074812600224</v>
      </c>
      <c r="AN112" s="2">
        <f t="shared" si="37"/>
        <v>0</v>
      </c>
      <c r="AO112" s="2">
        <f>AJ$48*(AE40+AJ$46)</f>
        <v>1.3538144137961028</v>
      </c>
      <c r="AP112" s="2">
        <f>AJ$48*AF40</f>
        <v>-0.5886149625200447</v>
      </c>
      <c r="AQ112" s="2"/>
      <c r="AT112" s="2"/>
      <c r="AU112">
        <f t="shared" si="34"/>
        <v>4.75</v>
      </c>
      <c r="AV112">
        <f t="shared" si="35"/>
        <v>0</v>
      </c>
      <c r="AX112">
        <f t="shared" si="16"/>
        <v>3.3249999999999997</v>
      </c>
      <c r="AY112">
        <f t="shared" si="21"/>
        <v>-1.5</v>
      </c>
      <c r="BA112">
        <f t="shared" si="17"/>
        <v>2.3274999999999997</v>
      </c>
      <c r="BB112">
        <f t="shared" si="22"/>
        <v>-2.55</v>
      </c>
      <c r="BD112">
        <f t="shared" si="18"/>
        <v>1.6292499999999996</v>
      </c>
      <c r="BE112">
        <f t="shared" si="23"/>
        <v>-3.2849999999999997</v>
      </c>
    </row>
    <row r="113" spans="3:57" ht="12.75">
      <c r="C113" s="28"/>
      <c r="D113" s="28"/>
      <c r="E113" s="29"/>
      <c r="F113" s="29"/>
      <c r="G113" s="29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38"/>
      <c r="AF113" s="38"/>
      <c r="AG113" s="38"/>
      <c r="AM113" s="2">
        <f t="shared" si="36"/>
        <v>-0.2943074812600224</v>
      </c>
      <c r="AN113" s="2">
        <f t="shared" si="37"/>
        <v>0.5886149625200447</v>
      </c>
      <c r="AO113" s="2">
        <f>AJ$48*(AE41+AJ$46)</f>
        <v>1.3538144137961028</v>
      </c>
      <c r="AP113" s="2">
        <f>AJ$48*AF41</f>
        <v>0.5886149625200447</v>
      </c>
      <c r="AQ113" s="2"/>
      <c r="AT113" s="2"/>
      <c r="AU113">
        <f t="shared" si="34"/>
        <v>5.25</v>
      </c>
      <c r="AV113">
        <f t="shared" si="35"/>
        <v>0</v>
      </c>
      <c r="AX113">
        <f t="shared" si="16"/>
        <v>3.675</v>
      </c>
      <c r="AY113">
        <f t="shared" si="21"/>
        <v>-1.5</v>
      </c>
      <c r="BA113">
        <f t="shared" si="17"/>
        <v>2.5725</v>
      </c>
      <c r="BB113">
        <f t="shared" si="22"/>
        <v>-2.55</v>
      </c>
      <c r="BD113">
        <f t="shared" si="18"/>
        <v>1.8007499999999996</v>
      </c>
      <c r="BE113">
        <f t="shared" si="23"/>
        <v>-3.2849999999999997</v>
      </c>
    </row>
    <row r="114" spans="3:57" ht="12.75">
      <c r="C114" s="28"/>
      <c r="D114" s="28"/>
      <c r="E114" s="29"/>
      <c r="F114" s="29"/>
      <c r="G114" s="29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38"/>
      <c r="AF114" s="38"/>
      <c r="AG114" s="38"/>
      <c r="AM114" s="2">
        <f t="shared" si="36"/>
        <v>0.2943074812600224</v>
      </c>
      <c r="AN114" s="2">
        <f t="shared" si="37"/>
        <v>0.5886149625200447</v>
      </c>
      <c r="AO114" s="2">
        <f>AJ$48*(AE42+AJ$46)</f>
        <v>0.7651994512760582</v>
      </c>
      <c r="AP114" s="2">
        <f>AJ$48*AF42</f>
        <v>0.5886149625200447</v>
      </c>
      <c r="AQ114" s="2"/>
      <c r="AT114" s="2"/>
      <c r="AU114">
        <f t="shared" si="34"/>
        <v>5.25</v>
      </c>
      <c r="AV114">
        <f t="shared" si="35"/>
        <v>-0.5</v>
      </c>
      <c r="AX114">
        <f t="shared" si="16"/>
        <v>3.675</v>
      </c>
      <c r="AY114">
        <f t="shared" si="21"/>
        <v>-1.85</v>
      </c>
      <c r="BA114">
        <f t="shared" si="17"/>
        <v>2.5725</v>
      </c>
      <c r="BB114">
        <f t="shared" si="22"/>
        <v>-2.795</v>
      </c>
      <c r="BD114">
        <f t="shared" si="18"/>
        <v>1.8007499999999996</v>
      </c>
      <c r="BE114">
        <f t="shared" si="23"/>
        <v>-3.4565</v>
      </c>
    </row>
    <row r="115" spans="3:57" ht="12.75">
      <c r="C115" s="28"/>
      <c r="D115" s="28"/>
      <c r="E115" s="29"/>
      <c r="F115" s="29"/>
      <c r="G115" s="29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38"/>
      <c r="AF115" s="38"/>
      <c r="AG115" s="38"/>
      <c r="AM115" s="2">
        <f t="shared" si="36"/>
        <v>0.2943074812600224</v>
      </c>
      <c r="AN115" s="2">
        <f t="shared" si="37"/>
        <v>-0.5886149625200447</v>
      </c>
      <c r="AO115" s="2">
        <f>AJ$48*(AE43+AJ$46)</f>
        <v>0.7651994512760582</v>
      </c>
      <c r="AP115" s="2">
        <f>AJ$48*AF43</f>
        <v>-0.5886149625200447</v>
      </c>
      <c r="AQ115" s="2"/>
      <c r="AT115" s="2"/>
      <c r="AU115">
        <f t="shared" si="34"/>
        <v>4.75</v>
      </c>
      <c r="AV115">
        <f t="shared" si="35"/>
        <v>-0.5</v>
      </c>
      <c r="AX115">
        <f t="shared" si="16"/>
        <v>3.3249999999999997</v>
      </c>
      <c r="AY115">
        <f t="shared" si="21"/>
        <v>-1.85</v>
      </c>
      <c r="BA115">
        <f t="shared" si="17"/>
        <v>2.3274999999999997</v>
      </c>
      <c r="BB115">
        <f t="shared" si="22"/>
        <v>-2.795</v>
      </c>
      <c r="BD115">
        <f t="shared" si="18"/>
        <v>1.6292499999999996</v>
      </c>
      <c r="BE115">
        <f t="shared" si="23"/>
        <v>-3.4565</v>
      </c>
    </row>
    <row r="116" spans="3:46" ht="12.75">
      <c r="C116" s="28"/>
      <c r="D116" s="28"/>
      <c r="E116" s="29"/>
      <c r="F116" s="29"/>
      <c r="G116" s="29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M116" s="2">
        <f t="shared" si="36"/>
        <v>-0.2943074812600224</v>
      </c>
      <c r="AN116" s="2">
        <f t="shared" si="37"/>
        <v>-0.5886149625200447</v>
      </c>
      <c r="AO116" s="2"/>
      <c r="AP116" s="2"/>
      <c r="AQ116" s="2"/>
      <c r="AT116" s="2"/>
    </row>
    <row r="117" spans="3:46" ht="12.75">
      <c r="C117" s="28"/>
      <c r="D117" s="28"/>
      <c r="E117" s="29"/>
      <c r="F117" s="29"/>
      <c r="G117" s="29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M117" s="2"/>
      <c r="AN117" s="2"/>
      <c r="AO117" s="2"/>
      <c r="AP117" s="2"/>
      <c r="AQ117" s="2"/>
      <c r="AT117" s="2"/>
    </row>
    <row r="118" spans="3:57" ht="12.75">
      <c r="C118" s="28"/>
      <c r="D118" s="28"/>
      <c r="E118" s="29"/>
      <c r="F118" s="29"/>
      <c r="G118" s="29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M118" s="39">
        <v>100</v>
      </c>
      <c r="AN118" s="2"/>
      <c r="AO118" s="2"/>
      <c r="AP118" s="2"/>
      <c r="AQ118" s="2"/>
      <c r="AR118" s="2"/>
      <c r="AS118" s="2"/>
      <c r="AT118" s="2"/>
      <c r="AU118">
        <f aca="true" t="shared" si="38" ref="AU118:AU123">AE84+5</f>
        <v>5.25</v>
      </c>
      <c r="AV118">
        <f aca="true" t="shared" si="39" ref="AV118:AV123">AF84</f>
        <v>0.5</v>
      </c>
      <c r="AX118">
        <f t="shared" si="16"/>
        <v>3.675</v>
      </c>
      <c r="AY118">
        <f t="shared" si="21"/>
        <v>-1.15</v>
      </c>
      <c r="BA118">
        <f t="shared" si="17"/>
        <v>2.5725</v>
      </c>
      <c r="BB118">
        <f t="shared" si="22"/>
        <v>-2.3049999999999997</v>
      </c>
      <c r="BD118">
        <f t="shared" si="18"/>
        <v>1.8007499999999996</v>
      </c>
      <c r="BE118">
        <f t="shared" si="23"/>
        <v>-3.1134999999999997</v>
      </c>
    </row>
    <row r="119" spans="3:57" ht="12.75">
      <c r="C119" s="28"/>
      <c r="D119" s="28"/>
      <c r="E119" s="29"/>
      <c r="F119" s="29"/>
      <c r="G119" s="29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M119" s="2">
        <f>AJ$48*(AE46-AJ$46*0.8)</f>
        <v>-0.8476055460288645</v>
      </c>
      <c r="AN119" s="2">
        <f>AJ$48*AF46</f>
        <v>0.5886149625200447</v>
      </c>
      <c r="AO119" s="2">
        <f>AJ$48*AE39</f>
        <v>-0.2943074812600224</v>
      </c>
      <c r="AP119" s="2">
        <f>AJ$48*AF39</f>
        <v>-0.5886149625200447</v>
      </c>
      <c r="AQ119" s="2">
        <f>AJ$48*(AE39+AJ$46)</f>
        <v>0.7651994512760582</v>
      </c>
      <c r="AR119" s="2">
        <f>AJ$48*AF39</f>
        <v>-0.5886149625200447</v>
      </c>
      <c r="AS119" s="2"/>
      <c r="AT119" s="2"/>
      <c r="AU119">
        <f t="shared" si="38"/>
        <v>4.75</v>
      </c>
      <c r="AV119">
        <f t="shared" si="39"/>
        <v>0.5</v>
      </c>
      <c r="AX119">
        <f t="shared" si="16"/>
        <v>3.3249999999999997</v>
      </c>
      <c r="AY119">
        <f t="shared" si="21"/>
        <v>-1.15</v>
      </c>
      <c r="BA119">
        <f t="shared" si="17"/>
        <v>2.3274999999999997</v>
      </c>
      <c r="BB119">
        <f t="shared" si="22"/>
        <v>-2.3049999999999997</v>
      </c>
      <c r="BD119">
        <f t="shared" si="18"/>
        <v>1.6292499999999996</v>
      </c>
      <c r="BE119">
        <f t="shared" si="23"/>
        <v>-3.1134999999999997</v>
      </c>
    </row>
    <row r="120" spans="3:57" ht="12.75">
      <c r="C120" s="28"/>
      <c r="D120" s="28"/>
      <c r="E120" s="29"/>
      <c r="F120" s="29"/>
      <c r="G120" s="29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M120" s="2">
        <f>AJ$48*(AE47-AJ$46*0.8)</f>
        <v>-0.8476055460288645</v>
      </c>
      <c r="AN120" s="2">
        <f>AJ$48*AF47</f>
        <v>-0.5886149625200447</v>
      </c>
      <c r="AO120" s="2">
        <f>AJ$48*AE40</f>
        <v>0.2943074812600224</v>
      </c>
      <c r="AP120" s="2">
        <f>AJ$48*AF40</f>
        <v>-0.5886149625200447</v>
      </c>
      <c r="AQ120" s="2">
        <f>AJ$48*(AE40+AJ$46)</f>
        <v>1.3538144137961028</v>
      </c>
      <c r="AR120" s="2">
        <f>AJ$48*AF40</f>
        <v>-0.5886149625200447</v>
      </c>
      <c r="AS120" s="2"/>
      <c r="AT120" s="2"/>
      <c r="AU120">
        <f t="shared" si="38"/>
        <v>4.75</v>
      </c>
      <c r="AV120">
        <f t="shared" si="39"/>
        <v>-0.5</v>
      </c>
      <c r="AX120">
        <f t="shared" si="16"/>
        <v>3.3249999999999997</v>
      </c>
      <c r="AY120">
        <f t="shared" si="21"/>
        <v>-1.85</v>
      </c>
      <c r="BA120">
        <f t="shared" si="17"/>
        <v>2.3274999999999997</v>
      </c>
      <c r="BB120">
        <f t="shared" si="22"/>
        <v>-2.795</v>
      </c>
      <c r="BD120">
        <f t="shared" si="18"/>
        <v>1.6292499999999996</v>
      </c>
      <c r="BE120">
        <f t="shared" si="23"/>
        <v>-3.4565</v>
      </c>
    </row>
    <row r="121" spans="3:57" ht="12.75">
      <c r="C121" s="28"/>
      <c r="D121" s="28"/>
      <c r="E121" s="29"/>
      <c r="F121" s="29"/>
      <c r="G121" s="29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M121" s="2"/>
      <c r="AN121" s="2"/>
      <c r="AO121" s="2">
        <f>AJ$48*AE41</f>
        <v>0.2943074812600224</v>
      </c>
      <c r="AP121" s="2">
        <f>AJ$48*AF41</f>
        <v>0.5886149625200447</v>
      </c>
      <c r="AQ121" s="2">
        <f>AJ$48*(AE41+AJ$46)</f>
        <v>1.3538144137961028</v>
      </c>
      <c r="AR121" s="2">
        <f>AJ$48*AF41</f>
        <v>0.5886149625200447</v>
      </c>
      <c r="AS121" s="2"/>
      <c r="AT121" s="2"/>
      <c r="AU121">
        <f t="shared" si="38"/>
        <v>5.25</v>
      </c>
      <c r="AV121">
        <f t="shared" si="39"/>
        <v>-0.5</v>
      </c>
      <c r="AX121">
        <f t="shared" si="16"/>
        <v>3.675</v>
      </c>
      <c r="AY121">
        <f t="shared" si="21"/>
        <v>-1.85</v>
      </c>
      <c r="BA121">
        <f t="shared" si="17"/>
        <v>2.5725</v>
      </c>
      <c r="BB121">
        <f t="shared" si="22"/>
        <v>-2.795</v>
      </c>
      <c r="BD121">
        <f t="shared" si="18"/>
        <v>1.8007499999999996</v>
      </c>
      <c r="BE121">
        <f t="shared" si="23"/>
        <v>-3.4565</v>
      </c>
    </row>
    <row r="122" spans="8:57" ht="12.75"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M122" s="2"/>
      <c r="AN122" s="2"/>
      <c r="AO122" s="2">
        <f>AJ$48*AE42</f>
        <v>-0.2943074812600224</v>
      </c>
      <c r="AP122" s="2">
        <f>AJ$48*AF42</f>
        <v>0.5886149625200447</v>
      </c>
      <c r="AQ122" s="2">
        <f>AJ$48*(AE42+AJ$46)</f>
        <v>0.7651994512760582</v>
      </c>
      <c r="AR122" s="2">
        <f>AJ$48*AF42</f>
        <v>0.5886149625200447</v>
      </c>
      <c r="AS122" s="2"/>
      <c r="AT122" s="2"/>
      <c r="AU122">
        <f t="shared" si="38"/>
        <v>5.25</v>
      </c>
      <c r="AV122">
        <f t="shared" si="39"/>
        <v>0</v>
      </c>
      <c r="AX122">
        <f t="shared" si="16"/>
        <v>3.675</v>
      </c>
      <c r="AY122">
        <f t="shared" si="21"/>
        <v>-1.5</v>
      </c>
      <c r="BA122">
        <f t="shared" si="17"/>
        <v>2.5725</v>
      </c>
      <c r="BB122">
        <f t="shared" si="22"/>
        <v>-2.55</v>
      </c>
      <c r="BD122">
        <f t="shared" si="18"/>
        <v>1.8007499999999996</v>
      </c>
      <c r="BE122">
        <f t="shared" si="23"/>
        <v>-3.2849999999999997</v>
      </c>
    </row>
    <row r="123" spans="8:57" ht="12.75"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M123" s="2"/>
      <c r="AN123" s="2"/>
      <c r="AO123" s="2">
        <f>AJ$48*AE43</f>
        <v>-0.2943074812600224</v>
      </c>
      <c r="AP123" s="2">
        <f>AJ$48*AF43</f>
        <v>-0.5886149625200447</v>
      </c>
      <c r="AQ123" s="2">
        <f>AJ$48*(AE43+AJ$46)</f>
        <v>0.7651994512760582</v>
      </c>
      <c r="AR123" s="2">
        <f>AJ$48*AF43</f>
        <v>-0.5886149625200447</v>
      </c>
      <c r="AS123" s="2"/>
      <c r="AT123" s="2"/>
      <c r="AU123">
        <f t="shared" si="38"/>
        <v>4.75</v>
      </c>
      <c r="AV123">
        <f t="shared" si="39"/>
        <v>0</v>
      </c>
      <c r="AX123">
        <f t="shared" si="16"/>
        <v>3.3249999999999997</v>
      </c>
      <c r="AY123">
        <f t="shared" si="21"/>
        <v>-1.5</v>
      </c>
      <c r="BA123">
        <f t="shared" si="17"/>
        <v>2.3274999999999997</v>
      </c>
      <c r="BB123">
        <f t="shared" si="22"/>
        <v>-2.55</v>
      </c>
      <c r="BD123">
        <f t="shared" si="18"/>
        <v>1.6292499999999996</v>
      </c>
      <c r="BE123">
        <f t="shared" si="23"/>
        <v>-3.2849999999999997</v>
      </c>
    </row>
    <row r="124" spans="8:46" ht="12.75"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M124" s="2"/>
      <c r="AN124" s="2"/>
      <c r="AO124" s="2"/>
      <c r="AP124" s="2"/>
      <c r="AQ124" s="2"/>
      <c r="AR124" s="2"/>
      <c r="AS124" s="2"/>
      <c r="AT124" s="2"/>
    </row>
    <row r="125" spans="8:46" ht="12.75"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M125" s="39">
        <v>110</v>
      </c>
      <c r="AN125" s="2"/>
      <c r="AO125" s="2"/>
      <c r="AP125" s="2"/>
      <c r="AQ125" s="2"/>
      <c r="AR125" s="2"/>
      <c r="AS125" s="2"/>
      <c r="AT125" s="2"/>
    </row>
    <row r="126" spans="3:57" ht="12.75">
      <c r="C126" s="28"/>
      <c r="D126" s="28"/>
      <c r="E126" s="29"/>
      <c r="F126" s="29"/>
      <c r="G126" s="29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M126" s="2">
        <f>AJ$48*(AE46-AJ$46*0.8)</f>
        <v>-0.8476055460288645</v>
      </c>
      <c r="AN126" s="2">
        <f>AJ$48*AF46</f>
        <v>0.5886149625200447</v>
      </c>
      <c r="AO126" s="2">
        <f>AJ$48*AE46</f>
        <v>0</v>
      </c>
      <c r="AP126" s="2">
        <f>AJ$48*AF46</f>
        <v>0.5886149625200447</v>
      </c>
      <c r="AQ126" s="2">
        <f>AJ$48*(AE39+AJ$46)</f>
        <v>0.7651994512760582</v>
      </c>
      <c r="AR126" s="2">
        <f>AJ$48*AF39</f>
        <v>-0.5886149625200447</v>
      </c>
      <c r="AS126" s="2"/>
      <c r="AT126" s="2"/>
      <c r="AU126">
        <f>AE92+6</f>
        <v>5.75</v>
      </c>
      <c r="AV126">
        <f>AF92</f>
        <v>0.5</v>
      </c>
      <c r="AX126">
        <f t="shared" si="16"/>
        <v>4.0249999999999995</v>
      </c>
      <c r="AY126">
        <f t="shared" si="21"/>
        <v>-1.15</v>
      </c>
      <c r="BA126">
        <f t="shared" si="17"/>
        <v>2.8174999999999994</v>
      </c>
      <c r="BB126">
        <f t="shared" si="22"/>
        <v>-2.3049999999999997</v>
      </c>
      <c r="BD126">
        <f t="shared" si="18"/>
        <v>1.9722499999999994</v>
      </c>
      <c r="BE126">
        <f t="shared" si="23"/>
        <v>-3.1134999999999997</v>
      </c>
    </row>
    <row r="127" spans="3:57" ht="12.75">
      <c r="C127" s="28"/>
      <c r="D127" s="28"/>
      <c r="E127" s="29"/>
      <c r="F127" s="29"/>
      <c r="G127" s="29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M127" s="2">
        <f>AJ$48*(AE47-AJ$46*0.8)</f>
        <v>-0.8476055460288645</v>
      </c>
      <c r="AN127" s="2">
        <f>AJ$48*AF47</f>
        <v>-0.5886149625200447</v>
      </c>
      <c r="AO127" s="2">
        <f>AJ$48*AE47</f>
        <v>0</v>
      </c>
      <c r="AP127" s="2">
        <f>AJ$48*AF47</f>
        <v>-0.5886149625200447</v>
      </c>
      <c r="AQ127" s="2">
        <f>AJ$48*(AE40+AJ$46)</f>
        <v>1.3538144137961028</v>
      </c>
      <c r="AR127" s="2">
        <f>AJ$48*AF40</f>
        <v>-0.5886149625200447</v>
      </c>
      <c r="AS127" s="2"/>
      <c r="AT127" s="2"/>
      <c r="AU127">
        <f>AE93+6</f>
        <v>6.25</v>
      </c>
      <c r="AV127">
        <f>AF93</f>
        <v>0.5</v>
      </c>
      <c r="AX127">
        <f t="shared" si="16"/>
        <v>4.375</v>
      </c>
      <c r="AY127">
        <f t="shared" si="21"/>
        <v>-1.15</v>
      </c>
      <c r="BA127">
        <f t="shared" si="17"/>
        <v>3.0625</v>
      </c>
      <c r="BB127">
        <f t="shared" si="22"/>
        <v>-2.3049999999999997</v>
      </c>
      <c r="BD127">
        <f t="shared" si="18"/>
        <v>2.14375</v>
      </c>
      <c r="BE127">
        <f t="shared" si="23"/>
        <v>-3.1134999999999997</v>
      </c>
    </row>
    <row r="128" spans="3:57" ht="12.75">
      <c r="C128" s="28"/>
      <c r="D128" s="28"/>
      <c r="E128" s="29"/>
      <c r="F128" s="29"/>
      <c r="G128" s="29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M128" s="2"/>
      <c r="AN128" s="2"/>
      <c r="AO128" s="2"/>
      <c r="AP128" s="2"/>
      <c r="AQ128" s="2">
        <f>AJ$48*(AE41+AJ$46)</f>
        <v>1.3538144137961028</v>
      </c>
      <c r="AR128" s="2">
        <f>AJ$48*AF41</f>
        <v>0.5886149625200447</v>
      </c>
      <c r="AS128" s="2"/>
      <c r="AT128" s="2"/>
      <c r="AU128">
        <f>AE94+6</f>
        <v>6</v>
      </c>
      <c r="AV128">
        <f>AF94</f>
        <v>-0.5</v>
      </c>
      <c r="AX128">
        <f t="shared" si="16"/>
        <v>4.199999999999999</v>
      </c>
      <c r="AY128">
        <f t="shared" si="21"/>
        <v>-1.85</v>
      </c>
      <c r="BA128">
        <f t="shared" si="17"/>
        <v>2.9399999999999995</v>
      </c>
      <c r="BB128">
        <f t="shared" si="22"/>
        <v>-2.795</v>
      </c>
      <c r="BD128">
        <f t="shared" si="18"/>
        <v>2.0579999999999994</v>
      </c>
      <c r="BE128">
        <f t="shared" si="23"/>
        <v>-3.4565</v>
      </c>
    </row>
    <row r="129" spans="3:46" ht="12.75">
      <c r="C129" s="28"/>
      <c r="D129" s="28"/>
      <c r="E129" s="28"/>
      <c r="F129" s="29"/>
      <c r="G129" s="29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M129" s="2"/>
      <c r="AN129" s="2"/>
      <c r="AO129" s="2"/>
      <c r="AP129" s="2"/>
      <c r="AQ129" s="2">
        <f>AJ$48*(AE42+AJ$46)</f>
        <v>0.7651994512760582</v>
      </c>
      <c r="AR129" s="2">
        <f>AJ$48*AF42</f>
        <v>0.5886149625200447</v>
      </c>
      <c r="AS129" s="2"/>
      <c r="AT129" s="2"/>
    </row>
    <row r="130" spans="3:46" ht="12.75">
      <c r="C130" s="28"/>
      <c r="D130" s="28"/>
      <c r="E130" s="28"/>
      <c r="F130" s="29"/>
      <c r="G130" s="29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M130" s="2"/>
      <c r="AN130" s="2"/>
      <c r="AO130" s="2"/>
      <c r="AP130" s="2"/>
      <c r="AQ130" s="2">
        <f>AJ$48*(AE43+AJ$46)</f>
        <v>0.7651994512760582</v>
      </c>
      <c r="AR130" s="2">
        <f>AJ$48*AF43</f>
        <v>-0.5886149625200447</v>
      </c>
      <c r="AS130" s="2"/>
      <c r="AT130" s="2"/>
    </row>
    <row r="131" spans="3:57" ht="12.75">
      <c r="C131" s="28"/>
      <c r="D131" s="28"/>
      <c r="E131" s="28"/>
      <c r="F131" s="29"/>
      <c r="G131" s="29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M131" s="2"/>
      <c r="AN131" s="2"/>
      <c r="AO131" s="2"/>
      <c r="AP131" s="2"/>
      <c r="AQ131" s="2"/>
      <c r="AR131" s="2"/>
      <c r="AS131" s="2"/>
      <c r="AT131" s="2"/>
      <c r="AU131">
        <f aca="true" t="shared" si="40" ref="AU131:AU137">AE97+7</f>
        <v>6.75</v>
      </c>
      <c r="AV131">
        <f aca="true" t="shared" si="41" ref="AV131:AV137">AF97</f>
        <v>0.5</v>
      </c>
      <c r="AX131">
        <f t="shared" si="16"/>
        <v>4.725</v>
      </c>
      <c r="AY131">
        <f t="shared" si="21"/>
        <v>-1.15</v>
      </c>
      <c r="BA131">
        <f t="shared" si="17"/>
        <v>3.3074999999999997</v>
      </c>
      <c r="BB131">
        <f t="shared" si="22"/>
        <v>-2.3049999999999997</v>
      </c>
      <c r="BD131">
        <f t="shared" si="18"/>
        <v>2.31525</v>
      </c>
      <c r="BE131">
        <f t="shared" si="23"/>
        <v>-3.1134999999999997</v>
      </c>
    </row>
    <row r="132" spans="3:57" ht="12.75">
      <c r="C132" s="28"/>
      <c r="D132" s="28"/>
      <c r="E132" s="28"/>
      <c r="F132" s="29"/>
      <c r="G132" s="29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M132" s="39">
        <v>120</v>
      </c>
      <c r="AN132" s="2"/>
      <c r="AO132" s="2"/>
      <c r="AP132" s="2"/>
      <c r="AQ132" s="2"/>
      <c r="AR132" s="2"/>
      <c r="AS132" s="2"/>
      <c r="AT132" s="2"/>
      <c r="AU132">
        <f t="shared" si="40"/>
        <v>6.75</v>
      </c>
      <c r="AV132">
        <f t="shared" si="41"/>
        <v>-0.5</v>
      </c>
      <c r="AX132">
        <f t="shared" si="16"/>
        <v>4.725</v>
      </c>
      <c r="AY132">
        <f t="shared" si="21"/>
        <v>-1.85</v>
      </c>
      <c r="BA132">
        <f t="shared" si="17"/>
        <v>3.3074999999999997</v>
      </c>
      <c r="BB132">
        <f t="shared" si="22"/>
        <v>-2.795</v>
      </c>
      <c r="BD132">
        <f t="shared" si="18"/>
        <v>2.31525</v>
      </c>
      <c r="BE132">
        <f t="shared" si="23"/>
        <v>-3.4565</v>
      </c>
    </row>
    <row r="133" spans="3:57" ht="12.75">
      <c r="C133" s="28"/>
      <c r="D133" s="28"/>
      <c r="E133" s="28"/>
      <c r="F133" s="29"/>
      <c r="G133" s="29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M133" s="2">
        <f>AJ$48*(AE46-AJ$46*0.8)</f>
        <v>-0.8476055460288645</v>
      </c>
      <c r="AN133" s="2">
        <f>AJ$48*AF46</f>
        <v>0.5886149625200447</v>
      </c>
      <c r="AO133" s="2">
        <f aca="true" t="shared" si="42" ref="AO133:AO139">AJ$48*AE50</f>
        <v>-0.2943074812600224</v>
      </c>
      <c r="AP133" s="2">
        <f aca="true" t="shared" si="43" ref="AP133:AP139">AJ$48*AF50</f>
        <v>0.5886149625200447</v>
      </c>
      <c r="AQ133" s="2">
        <f>AJ$48*(AE39+AJ$46)</f>
        <v>0.7651994512760582</v>
      </c>
      <c r="AR133" s="2">
        <f>AJ$48*AF39</f>
        <v>-0.5886149625200447</v>
      </c>
      <c r="AS133" s="2"/>
      <c r="AT133" s="2"/>
      <c r="AU133">
        <f t="shared" si="40"/>
        <v>7.25</v>
      </c>
      <c r="AV133">
        <f t="shared" si="41"/>
        <v>-0.5</v>
      </c>
      <c r="AX133">
        <f t="shared" si="16"/>
        <v>5.074999999999999</v>
      </c>
      <c r="AY133">
        <f t="shared" si="21"/>
        <v>-1.85</v>
      </c>
      <c r="BA133">
        <f t="shared" si="17"/>
        <v>3.5524999999999993</v>
      </c>
      <c r="BB133">
        <f t="shared" si="22"/>
        <v>-2.795</v>
      </c>
      <c r="BD133">
        <f t="shared" si="18"/>
        <v>2.4867499999999993</v>
      </c>
      <c r="BE133">
        <f t="shared" si="23"/>
        <v>-3.4565</v>
      </c>
    </row>
    <row r="134" spans="3:57" ht="12.75">
      <c r="C134" s="28"/>
      <c r="D134" s="28"/>
      <c r="E134" s="28"/>
      <c r="F134" s="29"/>
      <c r="G134" s="29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M134" s="2">
        <f>AJ$48*(AE47-AJ$46*0.8)</f>
        <v>-0.8476055460288645</v>
      </c>
      <c r="AN134" s="2">
        <f>AJ$48*AF47</f>
        <v>-0.5886149625200447</v>
      </c>
      <c r="AO134" s="2">
        <f t="shared" si="42"/>
        <v>0.2943074812600224</v>
      </c>
      <c r="AP134" s="2">
        <f t="shared" si="43"/>
        <v>0.5886149625200447</v>
      </c>
      <c r="AQ134" s="2">
        <f>AJ$48*(AE40+AJ$46)</f>
        <v>1.3538144137961028</v>
      </c>
      <c r="AR134" s="2">
        <f>AJ$48*AF40</f>
        <v>-0.5886149625200447</v>
      </c>
      <c r="AS134" s="2"/>
      <c r="AT134" s="2"/>
      <c r="AU134">
        <f t="shared" si="40"/>
        <v>7.25</v>
      </c>
      <c r="AV134">
        <f t="shared" si="41"/>
        <v>0.5</v>
      </c>
      <c r="AX134">
        <f t="shared" si="16"/>
        <v>5.074999999999999</v>
      </c>
      <c r="AY134">
        <f t="shared" si="21"/>
        <v>-1.15</v>
      </c>
      <c r="BA134">
        <f t="shared" si="17"/>
        <v>3.5524999999999993</v>
      </c>
      <c r="BB134">
        <f t="shared" si="22"/>
        <v>-2.3049999999999997</v>
      </c>
      <c r="BD134">
        <f t="shared" si="18"/>
        <v>2.4867499999999993</v>
      </c>
      <c r="BE134">
        <f t="shared" si="23"/>
        <v>-3.1134999999999997</v>
      </c>
    </row>
    <row r="135" spans="3:57" ht="12.75">
      <c r="C135" s="28"/>
      <c r="D135" s="28"/>
      <c r="E135" s="28"/>
      <c r="F135" s="29"/>
      <c r="G135" s="29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M135" s="2"/>
      <c r="AN135" s="2"/>
      <c r="AO135" s="2">
        <f t="shared" si="42"/>
        <v>0.2943074812600224</v>
      </c>
      <c r="AP135" s="2">
        <f t="shared" si="43"/>
        <v>0</v>
      </c>
      <c r="AQ135" s="2">
        <f>AJ$48*(AE41+AJ$46)</f>
        <v>1.3538144137961028</v>
      </c>
      <c r="AR135" s="2">
        <f>AJ$48*AF41</f>
        <v>0.5886149625200447</v>
      </c>
      <c r="AS135" s="2"/>
      <c r="AT135" s="2"/>
      <c r="AU135">
        <f t="shared" si="40"/>
        <v>6.75</v>
      </c>
      <c r="AV135">
        <f t="shared" si="41"/>
        <v>0.5</v>
      </c>
      <c r="AX135">
        <f t="shared" si="16"/>
        <v>4.725</v>
      </c>
      <c r="AY135">
        <f t="shared" si="21"/>
        <v>-1.15</v>
      </c>
      <c r="BA135">
        <f t="shared" si="17"/>
        <v>3.3074999999999997</v>
      </c>
      <c r="BB135">
        <f t="shared" si="22"/>
        <v>-2.3049999999999997</v>
      </c>
      <c r="BD135">
        <f t="shared" si="18"/>
        <v>2.31525</v>
      </c>
      <c r="BE135">
        <f t="shared" si="23"/>
        <v>-3.1134999999999997</v>
      </c>
    </row>
    <row r="136" spans="3:57" ht="12.75">
      <c r="C136" s="28"/>
      <c r="D136" s="28"/>
      <c r="E136" s="28"/>
      <c r="F136" s="29"/>
      <c r="G136" s="29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M136" s="2"/>
      <c r="AN136" s="2"/>
      <c r="AO136" s="2">
        <f t="shared" si="42"/>
        <v>-0.2943074812600224</v>
      </c>
      <c r="AP136" s="2">
        <f t="shared" si="43"/>
        <v>0</v>
      </c>
      <c r="AQ136" s="2">
        <f>AJ$48*(AE42+AJ$46)</f>
        <v>0.7651994512760582</v>
      </c>
      <c r="AR136" s="2">
        <f>AJ$48*AF42</f>
        <v>0.5886149625200447</v>
      </c>
      <c r="AS136" s="2"/>
      <c r="AT136" s="2"/>
      <c r="AU136">
        <f t="shared" si="40"/>
        <v>6.75</v>
      </c>
      <c r="AV136">
        <f t="shared" si="41"/>
        <v>0</v>
      </c>
      <c r="AX136">
        <f t="shared" si="16"/>
        <v>4.725</v>
      </c>
      <c r="AY136">
        <f t="shared" si="21"/>
        <v>-1.5</v>
      </c>
      <c r="BA136">
        <f t="shared" si="17"/>
        <v>3.3074999999999997</v>
      </c>
      <c r="BB136">
        <f t="shared" si="22"/>
        <v>-2.55</v>
      </c>
      <c r="BD136">
        <f t="shared" si="18"/>
        <v>2.31525</v>
      </c>
      <c r="BE136">
        <f t="shared" si="23"/>
        <v>-3.2849999999999997</v>
      </c>
    </row>
    <row r="137" spans="3:57" ht="12.75">
      <c r="C137" s="28"/>
      <c r="D137" s="28"/>
      <c r="E137" s="28"/>
      <c r="F137" s="29"/>
      <c r="G137" s="29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M137" s="2"/>
      <c r="AN137" s="2"/>
      <c r="AO137" s="2">
        <f t="shared" si="42"/>
        <v>-0.2943074812600224</v>
      </c>
      <c r="AP137" s="2">
        <f t="shared" si="43"/>
        <v>-0.5886149625200447</v>
      </c>
      <c r="AQ137" s="2">
        <f>AJ$48*(AE43+AJ$46)</f>
        <v>0.7651994512760582</v>
      </c>
      <c r="AR137" s="2">
        <f>AJ$48*AF43</f>
        <v>-0.5886149625200447</v>
      </c>
      <c r="AS137" s="2"/>
      <c r="AT137" s="2"/>
      <c r="AU137">
        <f t="shared" si="40"/>
        <v>7.25</v>
      </c>
      <c r="AV137">
        <f t="shared" si="41"/>
        <v>0</v>
      </c>
      <c r="AX137">
        <f t="shared" si="16"/>
        <v>5.074999999999999</v>
      </c>
      <c r="AY137">
        <f t="shared" si="21"/>
        <v>-1.5</v>
      </c>
      <c r="BA137">
        <f t="shared" si="17"/>
        <v>3.5524999999999993</v>
      </c>
      <c r="BB137">
        <f t="shared" si="22"/>
        <v>-2.55</v>
      </c>
      <c r="BD137">
        <f t="shared" si="18"/>
        <v>2.4867499999999993</v>
      </c>
      <c r="BE137">
        <f t="shared" si="23"/>
        <v>-3.2849999999999997</v>
      </c>
    </row>
    <row r="138" spans="3:46" ht="12.75">
      <c r="C138" s="28"/>
      <c r="D138" s="28"/>
      <c r="E138" s="28"/>
      <c r="F138" s="29"/>
      <c r="G138" s="29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M138" s="2"/>
      <c r="AN138" s="2"/>
      <c r="AO138" s="2">
        <f t="shared" si="42"/>
        <v>0.2943074812600224</v>
      </c>
      <c r="AP138" s="2">
        <f t="shared" si="43"/>
        <v>-0.5886149625200447</v>
      </c>
      <c r="AQ138" s="2"/>
      <c r="AR138" s="2"/>
      <c r="AS138" s="2"/>
      <c r="AT138" s="2"/>
    </row>
    <row r="139" spans="3:46" ht="12.75">
      <c r="C139" s="28"/>
      <c r="D139" s="28"/>
      <c r="E139" s="29"/>
      <c r="F139" s="29"/>
      <c r="G139" s="29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M139" s="2"/>
      <c r="AN139" s="2"/>
      <c r="AO139" s="2">
        <f t="shared" si="42"/>
        <v>-0.2943074812600224</v>
      </c>
      <c r="AP139" s="2">
        <f t="shared" si="43"/>
        <v>-0.5886149625200447</v>
      </c>
      <c r="AQ139" s="2"/>
      <c r="AR139" s="2"/>
      <c r="AS139" s="2"/>
      <c r="AT139" s="2"/>
    </row>
    <row r="140" spans="3:57" ht="12.75">
      <c r="C140" s="28"/>
      <c r="D140" s="28"/>
      <c r="E140" s="29"/>
      <c r="F140" s="29"/>
      <c r="G140" s="29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M140" s="2"/>
      <c r="AN140" s="2"/>
      <c r="AO140" s="2"/>
      <c r="AP140" s="2"/>
      <c r="AQ140" s="2"/>
      <c r="AR140" s="2"/>
      <c r="AS140" s="2"/>
      <c r="AT140" s="2"/>
      <c r="AU140">
        <f aca="true" t="shared" si="44" ref="AU140:AU145">AE106+8</f>
        <v>8.25</v>
      </c>
      <c r="AV140">
        <f aca="true" t="shared" si="45" ref="AV140:AV145">AF106</f>
        <v>0</v>
      </c>
      <c r="AX140">
        <f aca="true" t="shared" si="46" ref="AX140:AX145">0.7*AU140</f>
        <v>5.7749999999999995</v>
      </c>
      <c r="AY140">
        <f t="shared" si="21"/>
        <v>-1.5</v>
      </c>
      <c r="BA140">
        <f aca="true" t="shared" si="47" ref="BA140:BA145">0.7*AX140</f>
        <v>4.0424999999999995</v>
      </c>
      <c r="BB140">
        <f t="shared" si="22"/>
        <v>-2.55</v>
      </c>
      <c r="BD140">
        <f aca="true" t="shared" si="48" ref="BD140:BD145">0.7*BA140</f>
        <v>2.8297499999999993</v>
      </c>
      <c r="BE140">
        <f t="shared" si="23"/>
        <v>-3.2849999999999997</v>
      </c>
    </row>
    <row r="141" spans="3:57" ht="12.75">
      <c r="C141" s="28"/>
      <c r="D141" s="28"/>
      <c r="E141" s="29"/>
      <c r="F141" s="29"/>
      <c r="G141" s="29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M141" s="39">
        <v>130</v>
      </c>
      <c r="AN141" s="2"/>
      <c r="AO141" s="2"/>
      <c r="AP141" s="2"/>
      <c r="AQ141" s="2"/>
      <c r="AR141" s="2"/>
      <c r="AS141" s="2"/>
      <c r="AT141" s="2"/>
      <c r="AU141">
        <f t="shared" si="44"/>
        <v>7.75</v>
      </c>
      <c r="AV141">
        <f t="shared" si="45"/>
        <v>0</v>
      </c>
      <c r="AX141">
        <f t="shared" si="46"/>
        <v>5.425</v>
      </c>
      <c r="AY141">
        <f t="shared" si="21"/>
        <v>-1.5</v>
      </c>
      <c r="BA141">
        <f t="shared" si="47"/>
        <v>3.7974999999999994</v>
      </c>
      <c r="BB141">
        <f t="shared" si="22"/>
        <v>-2.55</v>
      </c>
      <c r="BD141">
        <f t="shared" si="48"/>
        <v>2.6582499999999993</v>
      </c>
      <c r="BE141">
        <f t="shared" si="23"/>
        <v>-3.2849999999999997</v>
      </c>
    </row>
    <row r="142" spans="3:57" ht="12.75">
      <c r="C142" s="28"/>
      <c r="D142" s="28"/>
      <c r="E142" s="29"/>
      <c r="F142" s="29"/>
      <c r="G142" s="29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M142" s="2">
        <f>AJ$48*(AE46-AJ$46*0.8)</f>
        <v>-0.8476055460288645</v>
      </c>
      <c r="AN142" s="2">
        <f>AJ$48*AF46</f>
        <v>0.5886149625200447</v>
      </c>
      <c r="AO142" s="2">
        <f aca="true" t="shared" si="49" ref="AO142:AO148">AJ$48*AE59</f>
        <v>-0.2943074812600224</v>
      </c>
      <c r="AP142" s="2">
        <f aca="true" t="shared" si="50" ref="AP142:AP148">AJ$48*AF59</f>
        <v>0.5886149625200447</v>
      </c>
      <c r="AQ142" s="2">
        <f>AJ$48*(AE39+AJ$46)</f>
        <v>0.7651994512760582</v>
      </c>
      <c r="AR142" s="2">
        <f>AJ$48*AF39</f>
        <v>-0.5886149625200447</v>
      </c>
      <c r="AS142" s="2"/>
      <c r="AT142" s="2"/>
      <c r="AU142">
        <f t="shared" si="44"/>
        <v>7.75</v>
      </c>
      <c r="AV142">
        <f t="shared" si="45"/>
        <v>0.5</v>
      </c>
      <c r="AX142">
        <f t="shared" si="46"/>
        <v>5.425</v>
      </c>
      <c r="AY142">
        <f t="shared" si="21"/>
        <v>-1.15</v>
      </c>
      <c r="BA142">
        <f t="shared" si="47"/>
        <v>3.7974999999999994</v>
      </c>
      <c r="BB142">
        <f t="shared" si="22"/>
        <v>-2.3049999999999997</v>
      </c>
      <c r="BD142">
        <f t="shared" si="48"/>
        <v>2.6582499999999993</v>
      </c>
      <c r="BE142">
        <f t="shared" si="23"/>
        <v>-3.1134999999999997</v>
      </c>
    </row>
    <row r="143" spans="3:57" ht="12.75">
      <c r="C143" s="28"/>
      <c r="D143" s="28"/>
      <c r="E143" s="29"/>
      <c r="F143" s="29"/>
      <c r="G143" s="29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M143" s="2">
        <f>AJ$48*(AE47-AJ$46*0.8)</f>
        <v>-0.8476055460288645</v>
      </c>
      <c r="AN143" s="2">
        <f>AJ$48*AF47</f>
        <v>-0.5886149625200447</v>
      </c>
      <c r="AO143" s="2">
        <f t="shared" si="49"/>
        <v>0.2943074812600224</v>
      </c>
      <c r="AP143" s="2">
        <f t="shared" si="50"/>
        <v>0.5886149625200447</v>
      </c>
      <c r="AQ143" s="2">
        <f>AJ$48*(AE40+AJ$46)</f>
        <v>1.3538144137961028</v>
      </c>
      <c r="AR143" s="2">
        <f>AJ$48*AF40</f>
        <v>-0.5886149625200447</v>
      </c>
      <c r="AS143" s="2"/>
      <c r="AT143" s="2"/>
      <c r="AU143">
        <f t="shared" si="44"/>
        <v>8.25</v>
      </c>
      <c r="AV143">
        <f t="shared" si="45"/>
        <v>0.5</v>
      </c>
      <c r="AX143">
        <f t="shared" si="46"/>
        <v>5.7749999999999995</v>
      </c>
      <c r="AY143">
        <f>0.7*AV143-1.5</f>
        <v>-1.15</v>
      </c>
      <c r="BA143">
        <f t="shared" si="47"/>
        <v>4.0424999999999995</v>
      </c>
      <c r="BB143">
        <f>0.7*AY143-1.5</f>
        <v>-2.3049999999999997</v>
      </c>
      <c r="BD143">
        <f t="shared" si="48"/>
        <v>2.8297499999999993</v>
      </c>
      <c r="BE143">
        <f>0.7*BB143-1.5</f>
        <v>-3.1134999999999997</v>
      </c>
    </row>
    <row r="144" spans="3:57" ht="12.75">
      <c r="C144" s="28"/>
      <c r="D144" s="28"/>
      <c r="E144" s="29"/>
      <c r="F144" s="29"/>
      <c r="G144" s="29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M144" s="2"/>
      <c r="AN144" s="2"/>
      <c r="AO144" s="2">
        <f t="shared" si="49"/>
        <v>0.2943074812600224</v>
      </c>
      <c r="AP144" s="2">
        <f t="shared" si="50"/>
        <v>0</v>
      </c>
      <c r="AQ144" s="2">
        <f>AJ$48*(AE41+AJ$46)</f>
        <v>1.3538144137961028</v>
      </c>
      <c r="AR144" s="2">
        <f>AJ$48*AF41</f>
        <v>0.5886149625200447</v>
      </c>
      <c r="AS144" s="2"/>
      <c r="AT144" s="2"/>
      <c r="AU144">
        <f t="shared" si="44"/>
        <v>8.25</v>
      </c>
      <c r="AV144">
        <f t="shared" si="45"/>
        <v>-0.5</v>
      </c>
      <c r="AX144">
        <f t="shared" si="46"/>
        <v>5.7749999999999995</v>
      </c>
      <c r="AY144">
        <f>0.7*AV144-1.5</f>
        <v>-1.85</v>
      </c>
      <c r="BA144">
        <f t="shared" si="47"/>
        <v>4.0424999999999995</v>
      </c>
      <c r="BB144">
        <f>0.7*AY144-1.5</f>
        <v>-2.795</v>
      </c>
      <c r="BD144">
        <f t="shared" si="48"/>
        <v>2.8297499999999993</v>
      </c>
      <c r="BE144">
        <f>0.7*BB144-1.5</f>
        <v>-3.4565</v>
      </c>
    </row>
    <row r="145" spans="3:57" ht="12.75">
      <c r="C145" s="28"/>
      <c r="D145" s="28"/>
      <c r="E145" s="29"/>
      <c r="F145" s="29"/>
      <c r="G145" s="29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M145" s="2"/>
      <c r="AN145" s="2"/>
      <c r="AO145" s="2">
        <f t="shared" si="49"/>
        <v>-0.2943074812600224</v>
      </c>
      <c r="AP145" s="2">
        <f t="shared" si="50"/>
        <v>0</v>
      </c>
      <c r="AQ145" s="2">
        <f>AJ$48*(AE42+AJ$46)</f>
        <v>0.7651994512760582</v>
      </c>
      <c r="AR145" s="2">
        <f>AJ$48*AF42</f>
        <v>0.5886149625200447</v>
      </c>
      <c r="AS145" s="2"/>
      <c r="AT145" s="2"/>
      <c r="AU145">
        <f t="shared" si="44"/>
        <v>7.75</v>
      </c>
      <c r="AV145">
        <f t="shared" si="45"/>
        <v>-0.5</v>
      </c>
      <c r="AX145">
        <f t="shared" si="46"/>
        <v>5.425</v>
      </c>
      <c r="AY145">
        <f>0.7*AV145-1.5</f>
        <v>-1.85</v>
      </c>
      <c r="BA145">
        <f t="shared" si="47"/>
        <v>3.7974999999999994</v>
      </c>
      <c r="BB145">
        <f>0.7*AY145-1.5</f>
        <v>-2.795</v>
      </c>
      <c r="BD145">
        <f t="shared" si="48"/>
        <v>2.6582499999999993</v>
      </c>
      <c r="BE145">
        <f>0.7*BB145-1.5</f>
        <v>-3.4565</v>
      </c>
    </row>
    <row r="146" spans="3:48" ht="12.75">
      <c r="C146" s="28"/>
      <c r="D146" s="28"/>
      <c r="E146" s="28"/>
      <c r="F146" s="29"/>
      <c r="G146" s="29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M146" s="2"/>
      <c r="AN146" s="2"/>
      <c r="AO146" s="2">
        <f t="shared" si="49"/>
        <v>0.2943074812600224</v>
      </c>
      <c r="AP146" s="2">
        <f t="shared" si="50"/>
        <v>0</v>
      </c>
      <c r="AQ146" s="2">
        <f>AJ$48*(AE43+AJ$46)</f>
        <v>0.7651994512760582</v>
      </c>
      <c r="AR146" s="2">
        <f>AJ$48*AF43</f>
        <v>-0.5886149625200447</v>
      </c>
      <c r="AS146" s="2"/>
      <c r="AT146" s="2"/>
      <c r="AU146" s="2"/>
      <c r="AV146" s="2"/>
    </row>
    <row r="147" spans="3:48" ht="12.75">
      <c r="C147" s="28"/>
      <c r="D147" s="28"/>
      <c r="E147" s="28"/>
      <c r="F147" s="29"/>
      <c r="G147" s="29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M147" s="2"/>
      <c r="AN147" s="2"/>
      <c r="AO147" s="2">
        <f t="shared" si="49"/>
        <v>0.2943074812600224</v>
      </c>
      <c r="AP147" s="2">
        <f t="shared" si="50"/>
        <v>-0.5886149625200447</v>
      </c>
      <c r="AQ147" s="2"/>
      <c r="AR147" s="2"/>
      <c r="AS147" s="2"/>
      <c r="AT147" s="2"/>
      <c r="AU147" s="2"/>
      <c r="AV147" s="2"/>
    </row>
    <row r="148" spans="3:48" ht="12.75">
      <c r="C148" s="28"/>
      <c r="D148" s="28"/>
      <c r="E148" s="28"/>
      <c r="F148" s="29"/>
      <c r="G148" s="29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M148" s="2"/>
      <c r="AN148" s="2"/>
      <c r="AO148" s="2">
        <f t="shared" si="49"/>
        <v>-0.2943074812600224</v>
      </c>
      <c r="AP148" s="2">
        <f t="shared" si="50"/>
        <v>-0.5886149625200447</v>
      </c>
      <c r="AQ148" s="2"/>
      <c r="AR148" s="2"/>
      <c r="AS148" s="2"/>
      <c r="AT148" s="2"/>
      <c r="AU148" s="2"/>
      <c r="AV148" s="2"/>
    </row>
    <row r="149" spans="3:48" ht="12.75">
      <c r="C149" s="28"/>
      <c r="D149" s="28"/>
      <c r="E149" s="28"/>
      <c r="F149" s="29"/>
      <c r="G149" s="29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3:48" ht="12.75">
      <c r="C150" s="28"/>
      <c r="D150" s="28"/>
      <c r="E150" s="28"/>
      <c r="F150" s="29"/>
      <c r="G150" s="29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M150" s="39">
        <v>140</v>
      </c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3:48" ht="12.75">
      <c r="C151" s="28"/>
      <c r="D151" s="28"/>
      <c r="E151" s="28"/>
      <c r="F151" s="29"/>
      <c r="G151" s="29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M151" s="2">
        <f>AJ$48*(AE46-AJ$46*0.8)</f>
        <v>-0.8476055460288645</v>
      </c>
      <c r="AN151" s="2">
        <f>AJ$48*AF46</f>
        <v>0.5886149625200447</v>
      </c>
      <c r="AO151" s="2">
        <f aca="true" t="shared" si="51" ref="AO151:AO156">AJ$48*AE68</f>
        <v>-0.2943074812600224</v>
      </c>
      <c r="AP151" s="2">
        <f aca="true" t="shared" si="52" ref="AP151:AP156">AJ$48*AF68</f>
        <v>0.5886149625200447</v>
      </c>
      <c r="AQ151" s="2">
        <f>AJ$48*(AE39+AJ$46)</f>
        <v>0.7651994512760582</v>
      </c>
      <c r="AR151" s="2">
        <f>AJ$48*AF39</f>
        <v>-0.5886149625200447</v>
      </c>
      <c r="AS151" s="2"/>
      <c r="AT151" s="2"/>
      <c r="AU151" s="2"/>
      <c r="AV151" s="2"/>
    </row>
    <row r="152" spans="3:48" ht="12.75">
      <c r="C152" s="28"/>
      <c r="D152" s="28"/>
      <c r="E152" s="28"/>
      <c r="F152" s="29"/>
      <c r="G152" s="29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M152" s="2">
        <f>AJ$48*(AE47-AJ$46*0.8)</f>
        <v>-0.8476055460288645</v>
      </c>
      <c r="AN152" s="2">
        <f>AJ$48*AF47</f>
        <v>-0.5886149625200447</v>
      </c>
      <c r="AO152" s="2">
        <f t="shared" si="51"/>
        <v>-0.2943074812600224</v>
      </c>
      <c r="AP152" s="2">
        <f t="shared" si="52"/>
        <v>0</v>
      </c>
      <c r="AQ152" s="2">
        <f>AJ$48*(AE40+AJ$46)</f>
        <v>1.3538144137961028</v>
      </c>
      <c r="AR152" s="2">
        <f>AJ$48*AF40</f>
        <v>-0.5886149625200447</v>
      </c>
      <c r="AS152" s="2"/>
      <c r="AT152" s="2"/>
      <c r="AU152" s="2"/>
      <c r="AV152" s="2"/>
    </row>
    <row r="153" spans="3:48" ht="12.75">
      <c r="C153" s="28"/>
      <c r="D153" s="28"/>
      <c r="E153" s="28"/>
      <c r="F153" s="29"/>
      <c r="G153" s="29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M153" s="2"/>
      <c r="AN153" s="2"/>
      <c r="AO153" s="2">
        <f t="shared" si="51"/>
        <v>0.2943074812600224</v>
      </c>
      <c r="AP153" s="2">
        <f t="shared" si="52"/>
        <v>0</v>
      </c>
      <c r="AQ153" s="2">
        <f>AJ$48*(AE41+AJ$46)</f>
        <v>1.3538144137961028</v>
      </c>
      <c r="AR153" s="2">
        <f>AJ$48*AF41</f>
        <v>0.5886149625200447</v>
      </c>
      <c r="AS153" s="2"/>
      <c r="AT153" s="2"/>
      <c r="AU153" s="2"/>
      <c r="AV153" s="2"/>
    </row>
    <row r="154" spans="3:48" ht="12.75">
      <c r="C154" s="28"/>
      <c r="D154" s="28"/>
      <c r="E154" s="28"/>
      <c r="F154" s="29"/>
      <c r="G154" s="29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M154" s="2"/>
      <c r="AN154" s="2"/>
      <c r="AO154" s="2">
        <f t="shared" si="51"/>
        <v>0.2943074812600224</v>
      </c>
      <c r="AP154" s="2">
        <f t="shared" si="52"/>
        <v>0.5886149625200447</v>
      </c>
      <c r="AQ154" s="2">
        <f>AJ$48*(AE42+AJ$46)</f>
        <v>0.7651994512760582</v>
      </c>
      <c r="AR154" s="2">
        <f>AJ$48*AF42</f>
        <v>0.5886149625200447</v>
      </c>
      <c r="AS154" s="2"/>
      <c r="AT154" s="2"/>
      <c r="AU154" s="2"/>
      <c r="AV154" s="2"/>
    </row>
    <row r="155" spans="3:48" ht="12.75">
      <c r="C155" s="28"/>
      <c r="D155" s="28"/>
      <c r="E155" s="28"/>
      <c r="F155" s="29"/>
      <c r="G155" s="29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M155" s="2"/>
      <c r="AN155" s="2"/>
      <c r="AO155" s="2">
        <f t="shared" si="51"/>
        <v>0.2943074812600224</v>
      </c>
      <c r="AP155" s="2">
        <f t="shared" si="52"/>
        <v>-0.5886149625200447</v>
      </c>
      <c r="AQ155" s="2">
        <f>AJ$48*(AE43+AJ$46)</f>
        <v>0.7651994512760582</v>
      </c>
      <c r="AR155" s="2">
        <f>AJ$48*AF43</f>
        <v>-0.5886149625200447</v>
      </c>
      <c r="AS155" s="2"/>
      <c r="AT155" s="2"/>
      <c r="AU155" s="2"/>
      <c r="AV155" s="2"/>
    </row>
    <row r="156" spans="3:48" ht="12.75">
      <c r="C156" s="29"/>
      <c r="D156" s="29"/>
      <c r="E156" s="29"/>
      <c r="F156" s="29"/>
      <c r="G156" s="29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M156" s="2"/>
      <c r="AN156" s="2"/>
      <c r="AO156" s="2">
        <f t="shared" si="51"/>
        <v>0.2943074812600224</v>
      </c>
      <c r="AP156" s="2">
        <f t="shared" si="52"/>
        <v>-0.5886149625200447</v>
      </c>
      <c r="AQ156" s="2"/>
      <c r="AR156" s="2"/>
      <c r="AS156" s="2"/>
      <c r="AT156" s="2"/>
      <c r="AU156" s="2"/>
      <c r="AV156" s="2"/>
    </row>
    <row r="157" spans="3:4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3:4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3:4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3:4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3:4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3:4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3:4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3:4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3:4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3:4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T166" s="2"/>
      <c r="AU166" s="2"/>
      <c r="AV166" s="2"/>
    </row>
    <row r="167" spans="3:4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T167" s="2"/>
      <c r="AU167" s="2"/>
      <c r="AV167" s="2"/>
    </row>
    <row r="168" spans="3:4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T168" s="2"/>
      <c r="AU168" s="2"/>
      <c r="AV168" s="2"/>
    </row>
    <row r="169" spans="3:4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T169" s="2"/>
      <c r="AU169" s="2"/>
      <c r="AV169" s="2"/>
    </row>
    <row r="170" spans="3:4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T170" s="2"/>
      <c r="AU170" s="2"/>
      <c r="AV170" s="2"/>
    </row>
    <row r="171" spans="3:4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3:4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3:4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3:4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3:4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3:4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3:4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3:4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3:4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3:48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3:48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3:48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3:48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3:48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3:48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3:48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3:48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3:48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3:48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3:48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3:48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3:48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3:48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3:48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3:48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3:48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3:48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39:48" ht="12.75"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39:48" ht="12.75"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39:48" ht="12.75"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39:48" ht="12.75"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39:48" ht="12.75"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39:48" ht="12.75"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39:48" ht="12.75"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39:48" ht="12.75"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39:48" ht="12.75"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39:48" ht="12.75"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39:48" ht="12.75"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39:48" ht="12.75"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39:48" ht="12.75"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39:48" ht="12.75"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39:48" ht="12.75"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39:48" ht="12.75"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39:48" ht="12.75"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39:48" ht="12.75"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39:48" ht="12.75"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39:48" ht="12.75"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39:48" ht="12.75"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39:48" ht="12.75"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39:48" ht="12.75"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39:48" ht="12.75"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39:48" ht="12.75"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39:48" ht="12.75"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39:48" ht="12.75"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39:48" ht="12.75"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39:48" ht="12.75"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39:48" ht="12.75"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39:48" ht="12.75"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39:48" ht="12.75"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39:48" ht="12.75"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39:48" ht="12.75"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39:48" ht="12.75"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39:48" ht="12.75"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39:48" ht="12.75"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39:48" ht="12.75"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39:48" ht="12.75"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39:48" ht="12.75"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39:48" ht="12.75"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39:48" ht="12.75"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39:48" ht="12.75"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39:48" ht="12.75"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39:48" ht="12.75"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39:48" ht="12.75"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39:48" ht="12.75"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39:48" ht="12.75"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39:48" ht="12.75"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39:48" ht="12.75"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39:48" ht="12.75"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39:48" ht="12.75"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39:48" ht="12.75"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39:48" ht="12.75"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39:48" ht="12.75"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39:48" ht="12.75"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39:48" ht="12.75"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39:48" ht="12.75"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39:48" ht="12.75"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39:48" ht="12.75"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39:48" ht="12.75"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39:48" ht="12.75"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39:48" ht="12.75"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39:48" ht="12.75"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39:48" ht="12.75"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39:48" ht="12.75"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39:48" ht="12.75"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39:48" ht="12.75"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39:48" ht="12.75"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39:48" ht="12.75"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39:48" ht="12.75"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39:48" ht="12.75"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39:48" ht="12.75"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39:48" ht="12.75"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39:48" ht="12.75"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39:48" ht="12.75"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39:48" ht="12.75"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39:48" ht="12.75"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39:48" ht="12.75"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39:48" ht="12.75"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39:48" ht="12.75"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39:48" ht="12.75"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39:48" ht="12.75"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39:48" ht="12.75"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39:48" ht="12.75"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39:48" ht="12.75"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39:48" ht="12.75"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39:48" ht="12.75"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39:48" ht="12.75"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39:48" ht="12.75"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39:48" ht="12.75"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39:48" ht="12.75"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39:48" ht="12.75"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39:48" ht="12.75"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39:48" ht="12.75"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39:48" ht="12.75"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39:48" ht="12.75"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39:48" ht="12.75"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39:48" ht="12.75"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39:48" ht="12.75"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39:48" ht="12.75"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39:48" ht="12.75"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39:48" ht="12.75"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39:48" ht="12.75"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39:48" ht="12.75"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39:48" ht="12.75"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39:48" ht="12.75"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39:48" ht="12.75"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39:48" ht="12.75"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39:48" ht="12.75"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39:48" ht="12.75"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39:48" ht="12.75"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39:48" ht="12.75"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39:48" ht="12.75"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39:48" ht="12.75"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39:48" ht="12.75"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39:48" ht="12.75"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39:48" ht="12.75"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39:48" ht="12.75"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39:48" ht="12.75"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39:48" ht="12.75"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39:48" ht="12.75"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39:48" ht="12.75"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39:48" ht="12.75"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39:48" ht="12.75"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39:48" ht="12.75"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39:48" ht="12.75"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39:48" ht="12.75"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39:48" ht="12.75"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39:48" ht="12.75"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39:48" ht="12.75"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39:48" ht="12.75"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39:48" ht="12.75"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39:48" ht="12.75"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39:48" ht="12.75"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39:48" ht="12.75"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39:48" ht="12.75"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39:48" ht="12.75"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39:48" ht="12.75"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39:48" ht="12.75"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39:48" ht="12.75"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39:48" ht="12.75"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39:48" ht="12.75"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39:48" ht="12.75"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39:48" ht="12.75"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39:48" ht="12.75"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39:48" ht="12.75"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39:48" ht="12.75"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39:48" ht="12.75"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39:48" ht="12.75"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39:48" ht="12.75"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39:48" ht="12.75"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39:48" ht="12.75"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39:48" ht="12.75"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39:48" ht="12.75"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39:48" ht="12.75"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39:48" ht="12.75"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39:48" ht="12.75"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39:48" ht="12.75"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39:48" ht="12.75"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39:48" ht="12.75"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39:48" ht="12.75"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39:48" ht="12.75"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39:48" ht="12.75"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39:48" ht="12.75"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39:48" ht="12.75"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39:48" ht="12.75"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39:48" ht="12.75"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39:48" ht="12.75"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39:48" ht="12.75"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39:48" ht="12.75"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39:48" ht="12.75"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39:48" ht="12.75"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39:48" ht="12.75"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39:48" ht="12.75"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39:48" ht="12.75"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39:48" ht="12.75"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39:48" ht="12.75"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39:48" ht="12.75"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39:48" ht="12.75"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39:48" ht="12.75"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39:48" ht="12.75"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39:48" ht="12.75"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39:48" ht="12.75"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39:48" ht="12.75"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39:48" ht="12.75"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39:48" ht="12.75"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39:48" ht="12.75"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39:48" ht="12.75"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39:48" ht="12.75"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39:48" ht="12.75"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39:48" ht="12.75"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39:48" ht="12.75"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39:48" ht="12.75"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39:48" ht="12.75"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39:48" ht="12.75"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39:48" ht="12.75"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39:48" ht="12.75"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39:48" ht="12.75"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39:48" ht="12.75"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39:48" ht="12.75"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39:48" ht="12.75"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39:48" ht="12.75"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39:48" ht="12.75"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39:48" ht="12.75"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39:48" ht="12.75"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39:48" ht="12.75"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39:48" ht="12.75"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39:48" ht="12.75"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39:48" ht="12.75"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39:48" ht="12.75"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39:48" ht="12.75"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39:48" ht="12.75"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39:48" ht="12.75"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39:48" ht="12.75"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39:48" ht="12.75"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39:48" ht="12.75"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39:48" ht="12.75"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39:48" ht="12.75"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39:48" ht="12.75"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39:48" ht="12.75"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39:48" ht="12.75"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39:48" ht="12.75"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39:48" ht="12.75"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39:48" ht="12.75"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39:48" ht="12.75"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39:48" ht="12.75"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39:48" ht="12.75"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39:48" ht="12.75"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39:48" ht="12.75"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39:48" ht="12.75"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39:48" ht="12.75"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39:48" ht="12.75"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39:48" ht="12.75"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39:48" ht="12.75"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39:48" ht="12.75"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39:48" ht="12.75"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39:48" ht="12.75"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39:48" ht="12.75"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39:48" ht="12.75"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39:48" ht="12.75"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39:48" ht="12.75"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39:48" ht="12.75"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39:48" ht="12.75"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39:48" ht="12.75"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39:48" ht="12.75"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39:48" ht="12.75"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39:48" ht="12.75"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39:48" ht="12.75"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39:48" ht="12.75"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39:48" ht="12.75"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39:48" ht="12.75"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39:48" ht="12.75"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39:48" ht="12.75"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39:48" ht="12.75"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39:48" ht="12.75"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39:48" ht="12.75"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39:48" ht="12.75"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39:48" ht="12.75"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39:48" ht="12.75"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39:48" ht="12.75"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39:48" ht="12.75"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39:48" ht="12.75"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39:48" ht="12.75"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39:48" ht="12.75"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39:48" ht="12.75"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39:48" ht="12.75"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39:48" ht="12.75"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39:48" ht="12.75"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39:48" ht="12.75"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X197"/>
  <sheetViews>
    <sheetView workbookViewId="0" topLeftCell="A3">
      <selection activeCell="N40" sqref="N40"/>
    </sheetView>
  </sheetViews>
  <sheetFormatPr defaultColWidth="9.140625" defaultRowHeight="12.75"/>
  <cols>
    <col min="3" max="6" width="9.28125" style="0" bestFit="1" customWidth="1"/>
    <col min="7" max="7" width="9.7109375" style="0" customWidth="1"/>
    <col min="8" max="8" width="11.421875" style="0" bestFit="1" customWidth="1"/>
    <col min="9" max="9" width="9.28125" style="0" bestFit="1" customWidth="1"/>
    <col min="10" max="10" width="10.140625" style="0" customWidth="1"/>
    <col min="11" max="11" width="9.28125" style="0" bestFit="1" customWidth="1"/>
    <col min="12" max="12" width="12.421875" style="0" bestFit="1" customWidth="1"/>
    <col min="13" max="13" width="9.28125" style="0" bestFit="1" customWidth="1"/>
    <col min="14" max="14" width="10.00390625" style="0" customWidth="1"/>
    <col min="15" max="15" width="8.421875" style="0" customWidth="1"/>
    <col min="16" max="16" width="9.28125" style="0" bestFit="1" customWidth="1"/>
  </cols>
  <sheetData>
    <row r="1" spans="3:24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3.5" thickBot="1">
      <c r="B3" s="2"/>
      <c r="C3" s="2"/>
      <c r="D3" s="2"/>
      <c r="E3" s="2"/>
      <c r="F3" s="2"/>
      <c r="G3" s="2" t="s">
        <v>9</v>
      </c>
      <c r="H3" s="2">
        <v>-223</v>
      </c>
      <c r="I3" s="2" t="s">
        <v>11</v>
      </c>
      <c r="J3" s="2">
        <v>0.98</v>
      </c>
      <c r="K3" s="2"/>
      <c r="L3" s="2">
        <f>14*19</f>
        <v>266</v>
      </c>
      <c r="M3" s="2"/>
      <c r="N3" s="2"/>
      <c r="O3" s="2"/>
      <c r="P3" s="2" t="s">
        <v>9</v>
      </c>
      <c r="Q3" s="2">
        <v>-213.5</v>
      </c>
      <c r="R3" s="2"/>
      <c r="S3" s="2"/>
      <c r="T3" s="2"/>
      <c r="U3" s="2"/>
      <c r="V3" s="2"/>
      <c r="W3" s="2"/>
      <c r="X3" s="2"/>
    </row>
    <row r="4" spans="2:24" ht="12.75">
      <c r="B4" s="2"/>
      <c r="C4" s="15" t="s">
        <v>8</v>
      </c>
      <c r="D4" s="16"/>
      <c r="E4" s="11" t="s">
        <v>0</v>
      </c>
      <c r="F4" s="12"/>
      <c r="G4" s="2" t="s">
        <v>1</v>
      </c>
      <c r="H4" s="2">
        <v>19</v>
      </c>
      <c r="I4" s="2"/>
      <c r="J4" s="2"/>
      <c r="K4" s="2"/>
      <c r="L4" s="2"/>
      <c r="M4" s="2"/>
      <c r="N4" s="2"/>
      <c r="O4" s="2"/>
      <c r="P4" s="2" t="s">
        <v>1</v>
      </c>
      <c r="Q4" s="2">
        <v>19</v>
      </c>
      <c r="R4" s="2"/>
      <c r="S4" s="2"/>
      <c r="T4" s="2"/>
      <c r="U4" s="2"/>
      <c r="V4" s="2"/>
      <c r="W4" s="2"/>
      <c r="X4" s="2"/>
    </row>
    <row r="5" spans="2:24" ht="13.5" thickBot="1">
      <c r="B5" s="2"/>
      <c r="C5" s="17"/>
      <c r="D5" s="18">
        <v>0.3</v>
      </c>
      <c r="E5" s="13">
        <v>74</v>
      </c>
      <c r="F5" s="14"/>
      <c r="G5" s="2" t="s">
        <v>4</v>
      </c>
      <c r="H5" s="2">
        <v>13.5</v>
      </c>
      <c r="I5" s="2"/>
      <c r="J5" s="2"/>
      <c r="K5" s="2"/>
      <c r="L5" s="2"/>
      <c r="M5" s="2"/>
      <c r="N5" s="2"/>
      <c r="O5" s="2"/>
      <c r="P5" s="2" t="s">
        <v>4</v>
      </c>
      <c r="Q5" s="2">
        <v>13.2</v>
      </c>
      <c r="R5" s="2"/>
      <c r="S5" s="2"/>
      <c r="T5" s="2"/>
      <c r="U5" s="2"/>
      <c r="V5" s="2"/>
      <c r="W5" s="2"/>
      <c r="X5" s="2"/>
    </row>
    <row r="6" spans="2:24" ht="12.75">
      <c r="B6" s="2"/>
      <c r="C6" s="8">
        <v>-3</v>
      </c>
      <c r="D6" s="9">
        <f>D$5</f>
        <v>0.3</v>
      </c>
      <c r="E6" s="4">
        <f aca="true" t="shared" si="0" ref="E6:E26">SIGN($D6)*SQRT($C6^2+$D6^2)*SIN(ATAN($C6/$D6)-E$5*PI()/180)</f>
        <v>-1.115290576232493</v>
      </c>
      <c r="F6" s="5">
        <f aca="true" t="shared" si="1" ref="F6:F26">SIGN($D6)*SQRT($C6^2+$D6^2)*COS(ATAN($C6/$D6)-E$5*PI()/180)</f>
        <v>-2.801093881069857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.75">
      <c r="B7" s="2"/>
      <c r="C7" s="8">
        <v>13</v>
      </c>
      <c r="D7" s="9">
        <v>1E-05</v>
      </c>
      <c r="E7" s="4">
        <f t="shared" si="0"/>
        <v>3.5832760130040313</v>
      </c>
      <c r="F7" s="5">
        <f t="shared" si="1"/>
        <v>12.496404803571703</v>
      </c>
      <c r="G7" s="28" t="s">
        <v>10</v>
      </c>
      <c r="H7" s="2" t="s">
        <v>2</v>
      </c>
      <c r="I7" s="2" t="s">
        <v>3</v>
      </c>
      <c r="J7" s="2" t="s">
        <v>2</v>
      </c>
      <c r="K7" s="2" t="s">
        <v>3</v>
      </c>
      <c r="L7" s="2" t="s">
        <v>2</v>
      </c>
      <c r="M7" s="2" t="s">
        <v>3</v>
      </c>
      <c r="N7" s="2" t="s">
        <v>2</v>
      </c>
      <c r="O7" s="2" t="s">
        <v>3</v>
      </c>
      <c r="P7" s="28" t="s">
        <v>10</v>
      </c>
      <c r="Q7" s="2" t="s">
        <v>2</v>
      </c>
      <c r="R7" s="2" t="s">
        <v>3</v>
      </c>
      <c r="S7" s="2"/>
      <c r="T7" s="2"/>
      <c r="U7" s="2"/>
      <c r="V7" s="2"/>
      <c r="W7" s="2"/>
      <c r="X7" s="2"/>
    </row>
    <row r="8" spans="2:24" ht="12.75">
      <c r="B8" s="2"/>
      <c r="C8" s="8">
        <v>-3</v>
      </c>
      <c r="D8" s="9">
        <f>-D$5</f>
        <v>-0.3</v>
      </c>
      <c r="E8" s="4">
        <f t="shared" si="0"/>
        <v>-0.5385335586695023</v>
      </c>
      <c r="F8" s="5">
        <f t="shared" si="1"/>
        <v>-2.9664762945600565</v>
      </c>
      <c r="G8" s="2">
        <f>H3</f>
        <v>-223</v>
      </c>
      <c r="H8" s="2">
        <f aca="true" t="shared" si="2" ref="H8:H22">$H$5*COS(PI()*$G8/180)</f>
        <v>-9.873274971858804</v>
      </c>
      <c r="I8" s="2">
        <f aca="true" t="shared" si="3" ref="I8:I22">-$H$5*SIN(PI()*$G8/180)</f>
        <v>-9.206977860843727</v>
      </c>
      <c r="J8" s="2">
        <f aca="true" t="shared" si="4" ref="J8:J22">$J$3*$H$5*COS(PI()*$G8/180)</f>
        <v>-9.675809472421626</v>
      </c>
      <c r="K8" s="2">
        <f aca="true" t="shared" si="5" ref="K8:K22">-$J$3*$H$5*SIN(PI()*$G8/180)</f>
        <v>-9.022838303626854</v>
      </c>
      <c r="L8" s="2">
        <f aca="true" t="shared" si="6" ref="L8:L22">$J$3^2*$H$5*COS(PI()*$G8/180)</f>
        <v>-9.482293282973194</v>
      </c>
      <c r="M8" s="2">
        <f aca="true" t="shared" si="7" ref="M8:M22">-($J$3^2*$H$5*SIN(PI()*$G8/180))</f>
        <v>-8.842381537554315</v>
      </c>
      <c r="N8" s="2">
        <f aca="true" t="shared" si="8" ref="N8:N22">$J$3^3*$H$5*COS(PI()*$G8/180)</f>
        <v>-9.292647417313729</v>
      </c>
      <c r="O8" s="2">
        <f aca="true" t="shared" si="9" ref="O8:O22">-($J$3^3*$H$5*SIN(PI()*$G8/180))</f>
        <v>-8.665533906803228</v>
      </c>
      <c r="P8" s="2">
        <f>Q3</f>
        <v>-213.5</v>
      </c>
      <c r="Q8" s="2">
        <f aca="true" t="shared" si="10" ref="Q8:Q21">Q$5*COS(PI()*$P8/180)</f>
        <v>-11.007292851286618</v>
      </c>
      <c r="R8" s="2">
        <f aca="true" t="shared" si="11" ref="R8:R21">-$Q$5*SIN(PI()*$P8/180)</f>
        <v>-7.285568206119172</v>
      </c>
      <c r="S8" s="2"/>
      <c r="T8" s="2"/>
      <c r="U8" s="2"/>
      <c r="V8" s="2"/>
      <c r="W8" s="2"/>
      <c r="X8" s="2"/>
    </row>
    <row r="9" spans="2:24" ht="12.75">
      <c r="B9" s="2"/>
      <c r="C9" s="6">
        <v>-3</v>
      </c>
      <c r="D9" s="7">
        <f>D$5*0.85</f>
        <v>0.255</v>
      </c>
      <c r="E9" s="4">
        <f t="shared" si="0"/>
        <v>-1.072033799915269</v>
      </c>
      <c r="F9" s="5">
        <f t="shared" si="1"/>
        <v>-2.813497562081622</v>
      </c>
      <c r="G9" s="2">
        <f aca="true" t="shared" si="12" ref="G9:G22">G8+H$4</f>
        <v>-204</v>
      </c>
      <c r="H9" s="2">
        <f t="shared" si="2"/>
        <v>-12.332863678175114</v>
      </c>
      <c r="I9" s="2">
        <f t="shared" si="3"/>
        <v>-5.490944681523297</v>
      </c>
      <c r="J9" s="2">
        <f t="shared" si="4"/>
        <v>-12.086206404611612</v>
      </c>
      <c r="K9" s="2">
        <f t="shared" si="5"/>
        <v>-5.381125787892832</v>
      </c>
      <c r="L9" s="2">
        <f t="shared" si="6"/>
        <v>-11.84448227651938</v>
      </c>
      <c r="M9" s="2">
        <f t="shared" si="7"/>
        <v>-5.273503272134975</v>
      </c>
      <c r="N9" s="2">
        <f t="shared" si="8"/>
        <v>-11.607592630988991</v>
      </c>
      <c r="O9" s="2">
        <f t="shared" si="9"/>
        <v>-5.168033206692275</v>
      </c>
      <c r="P9" s="2">
        <f aca="true" t="shared" si="13" ref="P9:P21">P8+Q$4</f>
        <v>-194.5</v>
      </c>
      <c r="Q9" s="2">
        <f t="shared" si="10"/>
        <v>-12.779548852991022</v>
      </c>
      <c r="R9" s="2">
        <f t="shared" si="11"/>
        <v>-3.3050160535186284</v>
      </c>
      <c r="S9" s="2"/>
      <c r="T9" s="2"/>
      <c r="U9" s="2"/>
      <c r="V9" s="2"/>
      <c r="W9" s="2"/>
      <c r="X9" s="2"/>
    </row>
    <row r="10" spans="2:24" ht="12.75">
      <c r="B10" s="2"/>
      <c r="C10" s="6">
        <v>13</v>
      </c>
      <c r="D10" s="7">
        <v>1E-05</v>
      </c>
      <c r="E10" s="4">
        <f t="shared" si="0"/>
        <v>3.5832760130040313</v>
      </c>
      <c r="F10" s="5">
        <f t="shared" si="1"/>
        <v>12.496404803571703</v>
      </c>
      <c r="G10" s="2">
        <f t="shared" si="12"/>
        <v>-185</v>
      </c>
      <c r="H10" s="2">
        <f t="shared" si="2"/>
        <v>-13.448628424238565</v>
      </c>
      <c r="I10" s="2">
        <f t="shared" si="3"/>
        <v>-1.1766025270933822</v>
      </c>
      <c r="J10" s="2">
        <f t="shared" si="4"/>
        <v>-13.179655855753794</v>
      </c>
      <c r="K10" s="2">
        <f t="shared" si="5"/>
        <v>-1.1530704765515147</v>
      </c>
      <c r="L10" s="2">
        <f t="shared" si="6"/>
        <v>-12.916062738638717</v>
      </c>
      <c r="M10" s="2">
        <f t="shared" si="7"/>
        <v>-1.1300090670204843</v>
      </c>
      <c r="N10" s="2">
        <f t="shared" si="8"/>
        <v>-12.65774148386594</v>
      </c>
      <c r="O10" s="2">
        <f t="shared" si="9"/>
        <v>-1.1074088856800746</v>
      </c>
      <c r="P10" s="2">
        <f t="shared" si="13"/>
        <v>-175.5</v>
      </c>
      <c r="Q10" s="2">
        <f t="shared" si="10"/>
        <v>-13.159308805277288</v>
      </c>
      <c r="R10" s="2">
        <f t="shared" si="11"/>
        <v>1.0356600636075548</v>
      </c>
      <c r="S10" s="2"/>
      <c r="T10" s="2"/>
      <c r="U10" s="2"/>
      <c r="V10" s="2"/>
      <c r="W10" s="2"/>
      <c r="X10" s="2"/>
    </row>
    <row r="11" spans="2:24" ht="12.75">
      <c r="B11" s="2"/>
      <c r="C11" s="6">
        <v>-3</v>
      </c>
      <c r="D11" s="7">
        <f>-D$5*0.85</f>
        <v>-0.255</v>
      </c>
      <c r="E11" s="4">
        <f t="shared" si="0"/>
        <v>-0.5817903349867264</v>
      </c>
      <c r="F11" s="5">
        <f t="shared" si="1"/>
        <v>-2.9540726135482913</v>
      </c>
      <c r="G11" s="2">
        <f t="shared" si="12"/>
        <v>-166</v>
      </c>
      <c r="H11" s="2">
        <f t="shared" si="2"/>
        <v>-13.098992304725952</v>
      </c>
      <c r="I11" s="2">
        <f t="shared" si="3"/>
        <v>3.265945590595514</v>
      </c>
      <c r="J11" s="2">
        <f t="shared" si="4"/>
        <v>-12.837012458631433</v>
      </c>
      <c r="K11" s="2">
        <f t="shared" si="5"/>
        <v>3.200626678783604</v>
      </c>
      <c r="L11" s="2">
        <f t="shared" si="6"/>
        <v>-12.580272209458803</v>
      </c>
      <c r="M11" s="2">
        <f t="shared" si="7"/>
        <v>3.1366141452079317</v>
      </c>
      <c r="N11" s="2">
        <f t="shared" si="8"/>
        <v>-12.328666765269627</v>
      </c>
      <c r="O11" s="2">
        <f t="shared" si="9"/>
        <v>3.073881862303773</v>
      </c>
      <c r="P11" s="2">
        <f t="shared" si="13"/>
        <v>-156.5</v>
      </c>
      <c r="Q11" s="2">
        <f t="shared" si="10"/>
        <v>-12.105192981883635</v>
      </c>
      <c r="R11" s="2">
        <f t="shared" si="11"/>
        <v>5.263487709813254</v>
      </c>
      <c r="S11" s="2"/>
      <c r="T11" s="2"/>
      <c r="U11" s="2"/>
      <c r="V11" s="2"/>
      <c r="W11" s="2"/>
      <c r="X11" s="2"/>
    </row>
    <row r="12" spans="2:24" ht="12.75">
      <c r="B12" s="2"/>
      <c r="C12" s="8">
        <v>-3</v>
      </c>
      <c r="D12" s="9">
        <f>D$5*0.7</f>
        <v>0.21</v>
      </c>
      <c r="E12" s="4">
        <f t="shared" si="0"/>
        <v>-1.028777023598045</v>
      </c>
      <c r="F12" s="5">
        <f t="shared" si="1"/>
        <v>-2.8259012430933867</v>
      </c>
      <c r="G12" s="2">
        <f t="shared" si="12"/>
        <v>-147</v>
      </c>
      <c r="H12" s="2">
        <f t="shared" si="2"/>
        <v>-11.322052667263225</v>
      </c>
      <c r="I12" s="2">
        <f t="shared" si="3"/>
        <v>7.352626972702864</v>
      </c>
      <c r="J12" s="2">
        <f t="shared" si="4"/>
        <v>-11.095611613917962</v>
      </c>
      <c r="K12" s="2">
        <f t="shared" si="5"/>
        <v>7.205574433248807</v>
      </c>
      <c r="L12" s="2">
        <f t="shared" si="6"/>
        <v>-10.873699381639602</v>
      </c>
      <c r="M12" s="2">
        <f t="shared" si="7"/>
        <v>7.06146294458383</v>
      </c>
      <c r="N12" s="2">
        <f t="shared" si="8"/>
        <v>-10.656225394006809</v>
      </c>
      <c r="O12" s="2">
        <f t="shared" si="9"/>
        <v>6.920233685692153</v>
      </c>
      <c r="P12" s="2">
        <f t="shared" si="13"/>
        <v>-137.5</v>
      </c>
      <c r="Q12" s="2">
        <f t="shared" si="10"/>
        <v>-9.732060845893637</v>
      </c>
      <c r="R12" s="2">
        <f t="shared" si="11"/>
        <v>8.917790740526716</v>
      </c>
      <c r="S12" s="2"/>
      <c r="T12" s="2"/>
      <c r="U12" s="2"/>
      <c r="V12" s="2"/>
      <c r="W12" s="2"/>
      <c r="X12" s="2"/>
    </row>
    <row r="13" spans="2:24" ht="12.75">
      <c r="B13" s="2"/>
      <c r="C13" s="8">
        <v>13</v>
      </c>
      <c r="D13" s="9">
        <v>1E-05</v>
      </c>
      <c r="E13" s="4">
        <f t="shared" si="0"/>
        <v>3.5832760130040313</v>
      </c>
      <c r="F13" s="5">
        <f t="shared" si="1"/>
        <v>12.496404803571703</v>
      </c>
      <c r="G13" s="2">
        <f t="shared" si="12"/>
        <v>-128</v>
      </c>
      <c r="H13" s="2">
        <f t="shared" si="2"/>
        <v>-8.311429916896387</v>
      </c>
      <c r="I13" s="2">
        <f t="shared" si="3"/>
        <v>10.638145173690747</v>
      </c>
      <c r="J13" s="2">
        <f t="shared" si="4"/>
        <v>-8.14520131855846</v>
      </c>
      <c r="K13" s="2">
        <f t="shared" si="5"/>
        <v>10.425382270216932</v>
      </c>
      <c r="L13" s="2">
        <f t="shared" si="6"/>
        <v>-7.9822972921872895</v>
      </c>
      <c r="M13" s="2">
        <f t="shared" si="7"/>
        <v>10.216874624812593</v>
      </c>
      <c r="N13" s="2">
        <f t="shared" si="8"/>
        <v>-7.822651346343543</v>
      </c>
      <c r="O13" s="2">
        <f t="shared" si="9"/>
        <v>10.012537132316341</v>
      </c>
      <c r="P13" s="2">
        <f t="shared" si="13"/>
        <v>-118.5</v>
      </c>
      <c r="Q13" s="2">
        <f t="shared" si="10"/>
        <v>-6.298495635426831</v>
      </c>
      <c r="R13" s="2">
        <f t="shared" si="11"/>
        <v>11.600385887137943</v>
      </c>
      <c r="S13" s="2"/>
      <c r="T13" s="2"/>
      <c r="U13" s="2"/>
      <c r="V13" s="2"/>
      <c r="W13" s="2"/>
      <c r="X13" s="2"/>
    </row>
    <row r="14" spans="2:24" ht="12.75">
      <c r="B14" s="2"/>
      <c r="C14" s="8">
        <v>-3</v>
      </c>
      <c r="D14" s="9">
        <f>-D$5*0.7</f>
        <v>-0.21</v>
      </c>
      <c r="E14" s="4">
        <f t="shared" si="0"/>
        <v>-0.6250471113039503</v>
      </c>
      <c r="F14" s="5">
        <f t="shared" si="1"/>
        <v>-2.941668932536526</v>
      </c>
      <c r="G14" s="2">
        <f t="shared" si="12"/>
        <v>-109</v>
      </c>
      <c r="H14" s="2">
        <f t="shared" si="2"/>
        <v>-4.395170085171611</v>
      </c>
      <c r="I14" s="2">
        <f t="shared" si="3"/>
        <v>12.764500770590777</v>
      </c>
      <c r="J14" s="2">
        <f t="shared" si="4"/>
        <v>-4.307266683468179</v>
      </c>
      <c r="K14" s="2">
        <f t="shared" si="5"/>
        <v>12.509210755178962</v>
      </c>
      <c r="L14" s="2">
        <f t="shared" si="6"/>
        <v>-4.221121349798816</v>
      </c>
      <c r="M14" s="2">
        <f t="shared" si="7"/>
        <v>12.259026540075382</v>
      </c>
      <c r="N14" s="2">
        <f t="shared" si="8"/>
        <v>-4.136698922802839</v>
      </c>
      <c r="O14" s="2">
        <f t="shared" si="9"/>
        <v>12.013846009273873</v>
      </c>
      <c r="P14" s="2">
        <f t="shared" si="13"/>
        <v>-99.5</v>
      </c>
      <c r="Q14" s="2">
        <f t="shared" si="10"/>
        <v>-2.1786283973609457</v>
      </c>
      <c r="R14" s="2">
        <f t="shared" si="11"/>
        <v>13.018969940291454</v>
      </c>
      <c r="S14" s="2"/>
      <c r="T14" s="2"/>
      <c r="U14" s="2"/>
      <c r="V14" s="2"/>
      <c r="W14" s="2"/>
      <c r="X14" s="2"/>
    </row>
    <row r="15" spans="2:24" ht="12.75">
      <c r="B15" s="2"/>
      <c r="C15" s="6">
        <v>-3</v>
      </c>
      <c r="D15" s="7">
        <f>D$5*0.55</f>
        <v>0.165</v>
      </c>
      <c r="E15" s="4">
        <f t="shared" si="0"/>
        <v>-0.9855202472808198</v>
      </c>
      <c r="F15" s="5">
        <f t="shared" si="1"/>
        <v>-2.838304924105152</v>
      </c>
      <c r="G15" s="2">
        <f t="shared" si="12"/>
        <v>-90</v>
      </c>
      <c r="H15" s="2">
        <f t="shared" si="2"/>
        <v>8.269752070633185E-16</v>
      </c>
      <c r="I15" s="2">
        <f t="shared" si="3"/>
        <v>13.5</v>
      </c>
      <c r="J15" s="2">
        <f t="shared" si="4"/>
        <v>8.104357029220521E-16</v>
      </c>
      <c r="K15" s="2">
        <f t="shared" si="5"/>
        <v>13.23</v>
      </c>
      <c r="L15" s="2">
        <f t="shared" si="6"/>
        <v>7.94226988863611E-16</v>
      </c>
      <c r="M15" s="2">
        <f t="shared" si="7"/>
        <v>12.965399999999999</v>
      </c>
      <c r="N15" s="2">
        <f t="shared" si="8"/>
        <v>7.783424490863387E-16</v>
      </c>
      <c r="O15" s="2">
        <f t="shared" si="9"/>
        <v>12.706091999999998</v>
      </c>
      <c r="P15" s="2">
        <f t="shared" si="13"/>
        <v>-80.5</v>
      </c>
      <c r="Q15" s="2">
        <f t="shared" si="10"/>
        <v>2.178628397360947</v>
      </c>
      <c r="R15" s="2">
        <f t="shared" si="11"/>
        <v>13.018969940291452</v>
      </c>
      <c r="S15" s="2"/>
      <c r="T15" s="2"/>
      <c r="U15" s="2"/>
      <c r="V15" s="2"/>
      <c r="W15" s="2"/>
      <c r="X15" s="2"/>
    </row>
    <row r="16" spans="2:24" ht="12.75">
      <c r="B16" s="2"/>
      <c r="C16" s="6">
        <v>13</v>
      </c>
      <c r="D16" s="7">
        <v>1E-05</v>
      </c>
      <c r="E16" s="4">
        <f t="shared" si="0"/>
        <v>3.5832760130040313</v>
      </c>
      <c r="F16" s="5">
        <f t="shared" si="1"/>
        <v>12.496404803571703</v>
      </c>
      <c r="G16" s="2">
        <f t="shared" si="12"/>
        <v>-71</v>
      </c>
      <c r="H16" s="2">
        <f t="shared" si="2"/>
        <v>4.395170085171616</v>
      </c>
      <c r="I16" s="2">
        <f t="shared" si="3"/>
        <v>12.764500770590775</v>
      </c>
      <c r="J16" s="2">
        <f t="shared" si="4"/>
        <v>4.307266683468184</v>
      </c>
      <c r="K16" s="2">
        <f t="shared" si="5"/>
        <v>12.50921075517896</v>
      </c>
      <c r="L16" s="2">
        <f t="shared" si="6"/>
        <v>4.22112134979882</v>
      </c>
      <c r="M16" s="2">
        <f t="shared" si="7"/>
        <v>12.25902654007538</v>
      </c>
      <c r="N16" s="2">
        <f t="shared" si="8"/>
        <v>4.136698922802843</v>
      </c>
      <c r="O16" s="2">
        <f t="shared" si="9"/>
        <v>12.013846009273871</v>
      </c>
      <c r="P16" s="2">
        <f t="shared" si="13"/>
        <v>-61.5</v>
      </c>
      <c r="Q16" s="2">
        <f t="shared" si="10"/>
        <v>6.29849563542683</v>
      </c>
      <c r="R16" s="2">
        <f t="shared" si="11"/>
        <v>11.600385887137943</v>
      </c>
      <c r="S16" s="2"/>
      <c r="T16" s="2"/>
      <c r="U16" s="2"/>
      <c r="V16" s="2"/>
      <c r="W16" s="2"/>
      <c r="X16" s="2"/>
    </row>
    <row r="17" spans="2:24" ht="12.75">
      <c r="B17" s="2"/>
      <c r="C17" s="6">
        <v>-3</v>
      </c>
      <c r="D17" s="7">
        <f>-D$5*0.55</f>
        <v>-0.165</v>
      </c>
      <c r="E17" s="4">
        <f t="shared" si="0"/>
        <v>-0.6683038876211749</v>
      </c>
      <c r="F17" s="5">
        <f t="shared" si="1"/>
        <v>-2.9292652515247615</v>
      </c>
      <c r="G17" s="2">
        <f t="shared" si="12"/>
        <v>-52</v>
      </c>
      <c r="H17" s="2">
        <f t="shared" si="2"/>
        <v>8.311429916896387</v>
      </c>
      <c r="I17" s="2">
        <f t="shared" si="3"/>
        <v>10.638145173690747</v>
      </c>
      <c r="J17" s="2">
        <f t="shared" si="4"/>
        <v>8.14520131855846</v>
      </c>
      <c r="K17" s="2">
        <f t="shared" si="5"/>
        <v>10.425382270216932</v>
      </c>
      <c r="L17" s="2">
        <f t="shared" si="6"/>
        <v>7.9822972921872895</v>
      </c>
      <c r="M17" s="2">
        <f t="shared" si="7"/>
        <v>10.216874624812593</v>
      </c>
      <c r="N17" s="2">
        <f t="shared" si="8"/>
        <v>7.822651346343543</v>
      </c>
      <c r="O17" s="2">
        <f t="shared" si="9"/>
        <v>10.012537132316341</v>
      </c>
      <c r="P17" s="2">
        <f t="shared" si="13"/>
        <v>-42.5</v>
      </c>
      <c r="Q17" s="2">
        <f t="shared" si="10"/>
        <v>9.732060845893637</v>
      </c>
      <c r="R17" s="2">
        <f t="shared" si="11"/>
        <v>8.917790740526716</v>
      </c>
      <c r="S17" s="2"/>
      <c r="T17" s="2"/>
      <c r="U17" s="2"/>
      <c r="V17" s="2"/>
      <c r="W17" s="2"/>
      <c r="X17" s="2"/>
    </row>
    <row r="18" spans="2:24" ht="12.75">
      <c r="B18" s="2"/>
      <c r="C18" s="8">
        <v>-3</v>
      </c>
      <c r="D18" s="9">
        <f>D$5*0.4</f>
        <v>0.12</v>
      </c>
      <c r="E18" s="4">
        <f t="shared" si="0"/>
        <v>-0.9422634709635955</v>
      </c>
      <c r="F18" s="5">
        <f t="shared" si="1"/>
        <v>-2.8507086051169166</v>
      </c>
      <c r="G18" s="2">
        <f t="shared" si="12"/>
        <v>-33</v>
      </c>
      <c r="H18" s="2">
        <f t="shared" si="2"/>
        <v>11.322052667263225</v>
      </c>
      <c r="I18" s="2">
        <f t="shared" si="3"/>
        <v>7.352626972702866</v>
      </c>
      <c r="J18" s="2">
        <f t="shared" si="4"/>
        <v>11.09561161391796</v>
      </c>
      <c r="K18" s="2">
        <f t="shared" si="5"/>
        <v>7.205574433248809</v>
      </c>
      <c r="L18" s="2">
        <f t="shared" si="6"/>
        <v>10.8736993816396</v>
      </c>
      <c r="M18" s="2">
        <f t="shared" si="7"/>
        <v>7.061462944583831</v>
      </c>
      <c r="N18" s="2">
        <f t="shared" si="8"/>
        <v>10.656225394006807</v>
      </c>
      <c r="O18" s="2">
        <f t="shared" si="9"/>
        <v>6.920233685692154</v>
      </c>
      <c r="P18" s="2">
        <f t="shared" si="13"/>
        <v>-23.5</v>
      </c>
      <c r="Q18" s="2">
        <f t="shared" si="10"/>
        <v>12.105192981883636</v>
      </c>
      <c r="R18" s="2">
        <f t="shared" si="11"/>
        <v>5.2634877098132495</v>
      </c>
      <c r="S18" s="2"/>
      <c r="T18" s="2"/>
      <c r="U18" s="2"/>
      <c r="V18" s="2"/>
      <c r="W18" s="2"/>
      <c r="X18" s="2"/>
    </row>
    <row r="19" spans="2:24" ht="12.75">
      <c r="B19" s="2"/>
      <c r="C19" s="8">
        <v>13</v>
      </c>
      <c r="D19" s="9">
        <v>1E-05</v>
      </c>
      <c r="E19" s="4">
        <f t="shared" si="0"/>
        <v>3.5832760130040313</v>
      </c>
      <c r="F19" s="5">
        <f t="shared" si="1"/>
        <v>12.496404803571703</v>
      </c>
      <c r="G19" s="2">
        <f t="shared" si="12"/>
        <v>-14</v>
      </c>
      <c r="H19" s="2">
        <f t="shared" si="2"/>
        <v>13.098992304725952</v>
      </c>
      <c r="I19" s="2">
        <f t="shared" si="3"/>
        <v>3.265945590595514</v>
      </c>
      <c r="J19" s="2">
        <f t="shared" si="4"/>
        <v>12.837012458631433</v>
      </c>
      <c r="K19" s="2">
        <f t="shared" si="5"/>
        <v>3.200626678783604</v>
      </c>
      <c r="L19" s="2">
        <f t="shared" si="6"/>
        <v>12.580272209458803</v>
      </c>
      <c r="M19" s="2">
        <f t="shared" si="7"/>
        <v>3.1366141452079317</v>
      </c>
      <c r="N19" s="2">
        <f t="shared" si="8"/>
        <v>12.328666765269627</v>
      </c>
      <c r="O19" s="2">
        <f t="shared" si="9"/>
        <v>3.073881862303773</v>
      </c>
      <c r="P19" s="2">
        <f t="shared" si="13"/>
        <v>-4.5</v>
      </c>
      <c r="Q19" s="2">
        <f t="shared" si="10"/>
        <v>13.159308805277288</v>
      </c>
      <c r="R19" s="2">
        <f t="shared" si="11"/>
        <v>1.0356600636075532</v>
      </c>
      <c r="S19" s="2"/>
      <c r="T19" s="2"/>
      <c r="U19" s="2"/>
      <c r="V19" s="2"/>
      <c r="W19" s="2"/>
      <c r="X19" s="2"/>
    </row>
    <row r="20" spans="2:24" ht="12.75">
      <c r="B20" s="2"/>
      <c r="C20" s="8">
        <v>-3</v>
      </c>
      <c r="D20" s="9">
        <f>-D$5*0.4</f>
        <v>-0.12</v>
      </c>
      <c r="E20" s="4">
        <f t="shared" si="0"/>
        <v>-0.7115606639383995</v>
      </c>
      <c r="F20" s="5">
        <f t="shared" si="1"/>
        <v>-2.9168615705129963</v>
      </c>
      <c r="G20" s="2">
        <f t="shared" si="12"/>
        <v>5</v>
      </c>
      <c r="H20" s="2">
        <f t="shared" si="2"/>
        <v>13.448628424238565</v>
      </c>
      <c r="I20" s="2">
        <f t="shared" si="3"/>
        <v>-1.1766025270933853</v>
      </c>
      <c r="J20" s="2">
        <f t="shared" si="4"/>
        <v>13.179655855753794</v>
      </c>
      <c r="K20" s="2">
        <f t="shared" si="5"/>
        <v>-1.1530704765515176</v>
      </c>
      <c r="L20" s="2">
        <f t="shared" si="6"/>
        <v>12.916062738638717</v>
      </c>
      <c r="M20" s="2">
        <f t="shared" si="7"/>
        <v>-1.1300090670204872</v>
      </c>
      <c r="N20" s="2">
        <f t="shared" si="8"/>
        <v>12.65774148386594</v>
      </c>
      <c r="O20" s="2">
        <f t="shared" si="9"/>
        <v>-1.1074088856800772</v>
      </c>
      <c r="P20" s="2">
        <f t="shared" si="13"/>
        <v>14.5</v>
      </c>
      <c r="Q20" s="2">
        <f t="shared" si="10"/>
        <v>12.779548852991022</v>
      </c>
      <c r="R20" s="2">
        <f t="shared" si="11"/>
        <v>-3.305016053518627</v>
      </c>
      <c r="S20" s="2"/>
      <c r="T20" s="2"/>
      <c r="U20" s="2"/>
      <c r="V20" s="2"/>
      <c r="W20" s="2"/>
      <c r="X20" s="2"/>
    </row>
    <row r="21" spans="2:24" ht="12.75">
      <c r="B21" s="2"/>
      <c r="C21" s="6">
        <v>-3</v>
      </c>
      <c r="D21" s="7">
        <f>D$5*0.25</f>
        <v>0.075</v>
      </c>
      <c r="E21" s="4">
        <f t="shared" si="0"/>
        <v>-0.899006694646371</v>
      </c>
      <c r="F21" s="5">
        <f t="shared" si="1"/>
        <v>-2.8631122861286817</v>
      </c>
      <c r="G21" s="2">
        <f t="shared" si="12"/>
        <v>24</v>
      </c>
      <c r="H21" s="2">
        <f t="shared" si="2"/>
        <v>12.332863678175112</v>
      </c>
      <c r="I21" s="2">
        <f t="shared" si="3"/>
        <v>-5.4909446815233025</v>
      </c>
      <c r="J21" s="2">
        <f t="shared" si="4"/>
        <v>12.08620640461161</v>
      </c>
      <c r="K21" s="2">
        <f t="shared" si="5"/>
        <v>-5.381125787892836</v>
      </c>
      <c r="L21" s="2">
        <f t="shared" si="6"/>
        <v>11.844482276519376</v>
      </c>
      <c r="M21" s="2">
        <f t="shared" si="7"/>
        <v>-5.273503272134979</v>
      </c>
      <c r="N21" s="2">
        <f t="shared" si="8"/>
        <v>11.607592630988988</v>
      </c>
      <c r="O21" s="2">
        <f t="shared" si="9"/>
        <v>-5.168033206692279</v>
      </c>
      <c r="P21" s="2">
        <f t="shared" si="13"/>
        <v>33.5</v>
      </c>
      <c r="Q21" s="2">
        <f t="shared" si="10"/>
        <v>11.00729285128662</v>
      </c>
      <c r="R21" s="2">
        <f t="shared" si="11"/>
        <v>-7.2855682061191676</v>
      </c>
      <c r="S21" s="2"/>
      <c r="T21" s="2"/>
      <c r="U21" s="2"/>
      <c r="V21" s="2"/>
      <c r="W21" s="2"/>
      <c r="X21" s="2"/>
    </row>
    <row r="22" spans="2:24" ht="12.75">
      <c r="B22" s="2"/>
      <c r="C22" s="6">
        <v>13</v>
      </c>
      <c r="D22" s="7">
        <v>1E-05</v>
      </c>
      <c r="E22" s="4">
        <f t="shared" si="0"/>
        <v>3.5832760130040313</v>
      </c>
      <c r="F22" s="5">
        <f t="shared" si="1"/>
        <v>12.496404803571703</v>
      </c>
      <c r="G22" s="2">
        <f t="shared" si="12"/>
        <v>43</v>
      </c>
      <c r="H22" s="2">
        <f t="shared" si="2"/>
        <v>9.873274971858804</v>
      </c>
      <c r="I22" s="2">
        <f t="shared" si="3"/>
        <v>-9.206977860843729</v>
      </c>
      <c r="J22" s="2">
        <f t="shared" si="4"/>
        <v>9.675809472421626</v>
      </c>
      <c r="K22" s="2">
        <f t="shared" si="5"/>
        <v>-9.022838303626855</v>
      </c>
      <c r="L22" s="2">
        <f t="shared" si="6"/>
        <v>9.482293282973194</v>
      </c>
      <c r="M22" s="2">
        <f t="shared" si="7"/>
        <v>-8.842381537554317</v>
      </c>
      <c r="N22" s="2">
        <f t="shared" si="8"/>
        <v>9.292647417313729</v>
      </c>
      <c r="O22" s="2">
        <f t="shared" si="9"/>
        <v>-8.66553390680323</v>
      </c>
      <c r="P22" s="2"/>
      <c r="Q22" s="2"/>
      <c r="R22" s="2"/>
      <c r="S22" s="2"/>
      <c r="T22" s="2"/>
      <c r="U22" s="2"/>
      <c r="V22" s="2"/>
      <c r="W22" s="2"/>
      <c r="X22" s="2"/>
    </row>
    <row r="23" spans="2:24" ht="12.75">
      <c r="B23" s="2"/>
      <c r="C23" s="6">
        <v>-3</v>
      </c>
      <c r="D23" s="7">
        <f>-D$5*0.25</f>
        <v>-0.075</v>
      </c>
      <c r="E23" s="4">
        <f t="shared" si="0"/>
        <v>-0.7548174402556238</v>
      </c>
      <c r="F23" s="5">
        <f t="shared" si="1"/>
        <v>-2.9044578895012316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ht="12.75">
      <c r="B24" s="2"/>
      <c r="C24" s="8">
        <v>-3</v>
      </c>
      <c r="D24" s="9">
        <f>D$5*0.1</f>
        <v>0.03</v>
      </c>
      <c r="E24" s="4">
        <f t="shared" si="0"/>
        <v>-0.8557499183291468</v>
      </c>
      <c r="F24" s="5">
        <f t="shared" si="1"/>
        <v>-2.875515967140447</v>
      </c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V24" s="2"/>
      <c r="W24" s="2"/>
      <c r="X24" s="2"/>
    </row>
    <row r="25" spans="2:24" ht="12.75">
      <c r="B25" s="2"/>
      <c r="C25" s="8">
        <v>13</v>
      </c>
      <c r="D25" s="9">
        <v>1E-05</v>
      </c>
      <c r="E25" s="4">
        <f t="shared" si="0"/>
        <v>3.5832760130040313</v>
      </c>
      <c r="F25" s="5">
        <f t="shared" si="1"/>
        <v>12.496404803571703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V25" s="2"/>
      <c r="W25" s="2"/>
      <c r="X25" s="2"/>
    </row>
    <row r="26" spans="2:24" ht="13.5" thickBot="1">
      <c r="B26" s="2"/>
      <c r="C26" s="10">
        <v>-3</v>
      </c>
      <c r="D26" s="9">
        <f>-D$5*0.1</f>
        <v>-0.03</v>
      </c>
      <c r="E26" s="4">
        <f t="shared" si="0"/>
        <v>-0.7980742165728484</v>
      </c>
      <c r="F26" s="5">
        <f t="shared" si="1"/>
        <v>-2.8920542084894665</v>
      </c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V26" s="2"/>
      <c r="W26" s="2"/>
      <c r="X26" s="2"/>
    </row>
    <row r="27" spans="2:24" ht="12.75">
      <c r="B27" s="2"/>
      <c r="C27" s="3"/>
      <c r="D27" s="20" t="s">
        <v>6</v>
      </c>
      <c r="E27" s="21">
        <v>0</v>
      </c>
      <c r="F27" s="22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V27" s="2"/>
      <c r="W27" s="2"/>
      <c r="X27" s="2"/>
    </row>
    <row r="28" spans="2:24" ht="12.75">
      <c r="B28" s="2"/>
      <c r="C28" s="2"/>
      <c r="D28" s="23" t="s">
        <v>5</v>
      </c>
      <c r="E28" s="19">
        <v>0</v>
      </c>
      <c r="F28" s="24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2"/>
      <c r="W28" s="2"/>
      <c r="X28" s="2"/>
    </row>
    <row r="29" spans="3:24" ht="13.5" thickBot="1">
      <c r="C29" s="3"/>
      <c r="D29" s="25" t="s">
        <v>7</v>
      </c>
      <c r="E29" s="26">
        <v>0</v>
      </c>
      <c r="F29" s="27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V29" s="2"/>
      <c r="W29" s="2"/>
      <c r="X29" s="2"/>
    </row>
    <row r="30" spans="3:24" ht="12.75">
      <c r="C30" s="3"/>
      <c r="D30" s="2"/>
      <c r="E30" s="2"/>
      <c r="F30" s="2"/>
      <c r="G30" s="2"/>
      <c r="H30" s="3"/>
      <c r="I30" s="3"/>
      <c r="J30" s="3"/>
      <c r="K30" s="3"/>
      <c r="L30" s="3"/>
      <c r="M30" s="3"/>
      <c r="N30" s="2"/>
      <c r="O30" s="2"/>
      <c r="P30" s="2"/>
      <c r="S30" s="2"/>
      <c r="T30" s="2"/>
      <c r="U30" s="2"/>
      <c r="V30" s="2"/>
      <c r="W30" s="2"/>
      <c r="X30" s="2"/>
    </row>
    <row r="31" spans="3:24" ht="12.75"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2.75">
      <c r="C32" s="3"/>
      <c r="D32" s="3"/>
      <c r="E32" s="3"/>
      <c r="F32" s="2"/>
      <c r="G32" s="2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2.75">
      <c r="C33" s="3"/>
      <c r="D33" s="3"/>
      <c r="E33" s="3"/>
      <c r="F33" s="2"/>
      <c r="G33" s="2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ht="12.75">
      <c r="C34" s="3"/>
      <c r="D34" s="3"/>
      <c r="E34" s="3"/>
      <c r="F34" s="2"/>
      <c r="G34" s="2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ht="12.75">
      <c r="C35" s="3"/>
      <c r="D35" s="3"/>
      <c r="E35" s="3"/>
      <c r="F35" s="2"/>
      <c r="G35" s="2"/>
      <c r="H35" s="3"/>
      <c r="I35" s="3"/>
      <c r="J35" s="3"/>
      <c r="K35" s="3"/>
      <c r="L35" s="3"/>
      <c r="M35" s="3"/>
      <c r="P35" s="2"/>
      <c r="Q35" s="2"/>
      <c r="R35" s="2"/>
      <c r="S35" s="2"/>
      <c r="T35" s="2"/>
      <c r="U35" s="2"/>
      <c r="V35" s="2"/>
      <c r="W35" s="2"/>
      <c r="X35" s="2"/>
    </row>
    <row r="36" spans="3:24" ht="12.75">
      <c r="C36" s="3"/>
      <c r="D36" s="3"/>
      <c r="E36" s="3"/>
      <c r="F36" s="2"/>
      <c r="G36" s="2"/>
      <c r="H36" s="3"/>
      <c r="I36" s="3"/>
      <c r="J36" s="3"/>
      <c r="K36" s="3"/>
      <c r="L36" s="3"/>
      <c r="M36" s="3"/>
      <c r="P36" s="2"/>
      <c r="Q36" s="2"/>
      <c r="R36" s="2"/>
      <c r="S36" s="2"/>
      <c r="T36" s="2"/>
      <c r="U36" s="2"/>
      <c r="V36" s="2"/>
      <c r="W36" s="2"/>
      <c r="X36" s="2"/>
    </row>
    <row r="37" spans="3:24" ht="12.75">
      <c r="C37" s="28"/>
      <c r="D37" s="28"/>
      <c r="E37" s="28"/>
      <c r="F37" s="29"/>
      <c r="G37" s="29"/>
      <c r="H37" s="28"/>
      <c r="I37" s="3"/>
      <c r="J37" s="3"/>
      <c r="K37" s="3"/>
      <c r="L37" s="3"/>
      <c r="M37" s="3"/>
      <c r="P37" s="2"/>
      <c r="Q37" s="2"/>
      <c r="R37" s="2"/>
      <c r="S37" s="2"/>
      <c r="T37" s="2"/>
      <c r="U37" s="2"/>
      <c r="V37" s="2"/>
      <c r="W37" s="2"/>
      <c r="X37" s="2"/>
    </row>
    <row r="38" spans="3:24" ht="12.75">
      <c r="C38" s="28"/>
      <c r="D38" s="28"/>
      <c r="E38" s="28"/>
      <c r="F38" s="29"/>
      <c r="G38" s="29"/>
      <c r="H38" s="28"/>
      <c r="I38" s="3"/>
      <c r="J38" s="3"/>
      <c r="K38" s="3"/>
      <c r="L38" s="3"/>
      <c r="M38" s="3"/>
      <c r="S38" s="2"/>
      <c r="T38" s="2"/>
      <c r="U38" s="2"/>
      <c r="V38" s="2"/>
      <c r="W38" s="2"/>
      <c r="X38" s="2"/>
    </row>
    <row r="39" spans="3:24" ht="12.75">
      <c r="C39" s="29"/>
      <c r="D39" s="29"/>
      <c r="E39" s="29"/>
      <c r="F39" s="29"/>
      <c r="G39" s="29"/>
      <c r="H39" s="28"/>
      <c r="I39" s="3"/>
      <c r="J39" s="3"/>
      <c r="K39" s="3"/>
      <c r="L39" s="3"/>
      <c r="M39" s="3"/>
      <c r="S39" s="2"/>
      <c r="T39" s="2"/>
      <c r="U39" s="2"/>
      <c r="V39" s="2"/>
      <c r="W39" s="2"/>
      <c r="X39" s="2"/>
    </row>
    <row r="40" spans="3:24" ht="12.75">
      <c r="C40" s="28"/>
      <c r="D40" s="28"/>
      <c r="E40" s="28"/>
      <c r="F40" s="29"/>
      <c r="G40" s="29"/>
      <c r="H40" s="28"/>
      <c r="I40" s="3"/>
      <c r="J40" s="3"/>
      <c r="K40" s="3"/>
      <c r="L40" s="3"/>
      <c r="M40" s="3"/>
      <c r="S40" s="2"/>
      <c r="T40" s="2"/>
      <c r="U40" s="2"/>
      <c r="V40" s="2"/>
      <c r="W40" s="2"/>
      <c r="X40" s="2"/>
    </row>
    <row r="41" spans="3:24" ht="12.75">
      <c r="C41" s="28"/>
      <c r="D41" s="28"/>
      <c r="E41" s="28"/>
      <c r="F41" s="29"/>
      <c r="G41" s="29"/>
      <c r="H41" s="28"/>
      <c r="I41" s="3"/>
      <c r="J41" s="3"/>
      <c r="K41" s="3"/>
      <c r="L41" s="3"/>
      <c r="M41" s="3"/>
      <c r="S41" s="2"/>
      <c r="T41" s="2"/>
      <c r="U41" s="2"/>
      <c r="V41" s="2"/>
      <c r="W41" s="2"/>
      <c r="X41" s="2"/>
    </row>
    <row r="42" spans="3:24" ht="12.75">
      <c r="C42" s="28"/>
      <c r="D42" s="28"/>
      <c r="E42" s="28"/>
      <c r="F42" s="29"/>
      <c r="G42" s="29"/>
      <c r="H42" s="29"/>
      <c r="I42" s="2"/>
      <c r="J42" s="2"/>
      <c r="K42" s="2"/>
      <c r="L42" s="2"/>
      <c r="M42" s="2"/>
      <c r="S42" s="2"/>
      <c r="T42" s="2"/>
      <c r="U42" s="2"/>
      <c r="V42" s="2"/>
      <c r="W42" s="2"/>
      <c r="X42" s="2"/>
    </row>
    <row r="43" spans="3:24" ht="12.75">
      <c r="C43" s="28"/>
      <c r="D43" s="28"/>
      <c r="E43" s="28"/>
      <c r="F43" s="29"/>
      <c r="G43" s="29"/>
      <c r="H43" s="29"/>
      <c r="I43" s="2"/>
      <c r="J43" s="2"/>
      <c r="K43" s="2"/>
      <c r="L43" s="2"/>
      <c r="M43" s="2"/>
      <c r="S43" s="2"/>
      <c r="T43" s="2"/>
      <c r="U43" s="2"/>
      <c r="V43" s="2"/>
      <c r="W43" s="2"/>
      <c r="X43" s="2"/>
    </row>
    <row r="44" spans="3:24" ht="12.75">
      <c r="C44" s="28"/>
      <c r="D44" s="28"/>
      <c r="E44" s="28"/>
      <c r="F44" s="29"/>
      <c r="G44" s="29"/>
      <c r="H44" s="29"/>
      <c r="I44" s="2"/>
      <c r="J44" s="2"/>
      <c r="K44" s="2"/>
      <c r="L44" s="2"/>
      <c r="M44" s="2"/>
      <c r="S44" s="2"/>
      <c r="T44" s="2"/>
      <c r="U44" s="2"/>
      <c r="V44" s="2"/>
      <c r="W44" s="2"/>
      <c r="X44" s="2"/>
    </row>
    <row r="45" spans="3:24" ht="12.75">
      <c r="C45" s="28"/>
      <c r="D45" s="28"/>
      <c r="E45" s="28"/>
      <c r="F45" s="29"/>
      <c r="G45" s="29"/>
      <c r="H45" s="2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4" ht="12.75">
      <c r="C46" s="28"/>
      <c r="D46" s="28"/>
      <c r="E46" s="28"/>
      <c r="F46" s="29"/>
      <c r="G46" s="29"/>
      <c r="H46" s="29"/>
      <c r="I46" s="2"/>
      <c r="J46" s="2"/>
      <c r="K46" s="2"/>
      <c r="L46" s="2"/>
      <c r="M46" s="2"/>
      <c r="P46" s="2"/>
      <c r="Q46" s="2"/>
      <c r="R46" s="2"/>
      <c r="S46" s="2"/>
      <c r="T46" s="2"/>
      <c r="U46" s="2"/>
      <c r="V46" s="2"/>
      <c r="W46" s="2"/>
      <c r="X46" s="2"/>
    </row>
    <row r="47" spans="3:24" ht="12.75">
      <c r="C47" s="28"/>
      <c r="D47" s="28"/>
      <c r="E47" s="28"/>
      <c r="F47" s="29"/>
      <c r="G47" s="29"/>
      <c r="H47" s="29"/>
      <c r="I47" s="2"/>
      <c r="J47" s="2"/>
      <c r="K47" s="2"/>
      <c r="L47" s="2"/>
      <c r="M47" s="2"/>
      <c r="O47">
        <v>2.25</v>
      </c>
      <c r="P47" s="2">
        <v>2.5</v>
      </c>
      <c r="Q47" s="2"/>
      <c r="R47" s="2"/>
      <c r="S47" s="2"/>
      <c r="T47" s="2"/>
      <c r="U47" s="2"/>
      <c r="V47" s="2"/>
      <c r="W47" s="2"/>
      <c r="X47" s="2"/>
    </row>
    <row r="48" spans="3:24" ht="12.75">
      <c r="C48" s="28"/>
      <c r="D48" s="28"/>
      <c r="E48" s="29"/>
      <c r="F48" s="29"/>
      <c r="G48" s="29"/>
      <c r="H48" s="29"/>
      <c r="I48" s="2"/>
      <c r="J48" s="2"/>
      <c r="K48" s="2"/>
      <c r="L48" s="2"/>
      <c r="M48" s="2">
        <v>0</v>
      </c>
      <c r="N48" s="2">
        <v>0.5</v>
      </c>
      <c r="O48">
        <f>S48-O$47</f>
        <v>-0.25</v>
      </c>
      <c r="P48">
        <f>T48-P$47</f>
        <v>0.5</v>
      </c>
      <c r="S48" s="2">
        <v>2</v>
      </c>
      <c r="T48" s="2">
        <v>3</v>
      </c>
      <c r="U48" s="2">
        <v>2</v>
      </c>
      <c r="V48" s="2">
        <v>3</v>
      </c>
      <c r="W48" s="2"/>
      <c r="X48" s="2"/>
    </row>
    <row r="49" spans="3:24" ht="12.75">
      <c r="C49" s="28"/>
      <c r="D49" s="28"/>
      <c r="E49" s="29"/>
      <c r="F49" s="29"/>
      <c r="G49" s="29"/>
      <c r="H49" s="29"/>
      <c r="I49" s="2"/>
      <c r="J49" s="2"/>
      <c r="K49" s="2"/>
      <c r="L49" s="2"/>
      <c r="M49" s="2">
        <v>0</v>
      </c>
      <c r="N49" s="2">
        <v>-0.5</v>
      </c>
      <c r="O49">
        <f aca="true" t="shared" si="14" ref="O49:O54">S49-O$47</f>
        <v>0.25</v>
      </c>
      <c r="P49">
        <f aca="true" t="shared" si="15" ref="P49:P54">T49-P$47</f>
        <v>0.5</v>
      </c>
      <c r="S49" s="2">
        <v>2.5</v>
      </c>
      <c r="T49" s="2">
        <v>3</v>
      </c>
      <c r="U49" s="2">
        <v>2.5</v>
      </c>
      <c r="V49" s="2">
        <v>3</v>
      </c>
      <c r="W49" s="2"/>
      <c r="X49" s="2"/>
    </row>
    <row r="50" spans="3:24" ht="12.75">
      <c r="C50" s="28"/>
      <c r="D50" s="28"/>
      <c r="E50" s="29"/>
      <c r="F50" s="29"/>
      <c r="G50" s="29"/>
      <c r="H50" s="29"/>
      <c r="I50" s="2"/>
      <c r="J50" s="2"/>
      <c r="K50" s="2"/>
      <c r="L50" s="2"/>
      <c r="M50" s="2"/>
      <c r="N50" s="2"/>
      <c r="O50">
        <f t="shared" si="14"/>
        <v>0.25</v>
      </c>
      <c r="P50">
        <f t="shared" si="15"/>
        <v>0</v>
      </c>
      <c r="S50" s="2">
        <v>2.5</v>
      </c>
      <c r="T50" s="2">
        <v>2.5</v>
      </c>
      <c r="U50" s="2">
        <v>2.5</v>
      </c>
      <c r="V50" s="2">
        <v>2.5</v>
      </c>
      <c r="W50" s="2"/>
      <c r="X50" s="2"/>
    </row>
    <row r="51" spans="3:24" ht="12.75">
      <c r="C51" s="28"/>
      <c r="D51" s="28"/>
      <c r="E51" s="29"/>
      <c r="F51" s="29"/>
      <c r="G51" s="29"/>
      <c r="H51" s="29"/>
      <c r="I51" s="2"/>
      <c r="J51" s="2"/>
      <c r="K51" s="2"/>
      <c r="L51" s="2"/>
      <c r="M51" s="2"/>
      <c r="N51" s="2"/>
      <c r="O51">
        <f t="shared" si="14"/>
        <v>-0.25</v>
      </c>
      <c r="P51">
        <f t="shared" si="15"/>
        <v>0</v>
      </c>
      <c r="S51" s="2">
        <v>2</v>
      </c>
      <c r="T51" s="2">
        <v>2.5</v>
      </c>
      <c r="U51" s="2">
        <v>2</v>
      </c>
      <c r="V51" s="2">
        <v>2.5</v>
      </c>
      <c r="W51" s="2"/>
      <c r="X51" s="2"/>
    </row>
    <row r="52" spans="3:24" ht="12.75">
      <c r="C52" s="28"/>
      <c r="D52" s="28"/>
      <c r="E52" s="29"/>
      <c r="F52" s="29"/>
      <c r="G52" s="29"/>
      <c r="H52" s="29"/>
      <c r="I52" s="2"/>
      <c r="J52" s="2"/>
      <c r="K52" s="2"/>
      <c r="L52" s="2"/>
      <c r="M52" s="2"/>
      <c r="N52" s="2"/>
      <c r="O52">
        <f t="shared" si="14"/>
        <v>-0.25</v>
      </c>
      <c r="P52">
        <f t="shared" si="15"/>
        <v>-0.5</v>
      </c>
      <c r="S52" s="2">
        <v>2</v>
      </c>
      <c r="T52" s="2">
        <v>2</v>
      </c>
      <c r="U52" s="2">
        <v>2.5</v>
      </c>
      <c r="V52" s="2">
        <v>2.5</v>
      </c>
      <c r="W52" s="2"/>
      <c r="X52" s="2"/>
    </row>
    <row r="53" spans="3:24" ht="12.75">
      <c r="C53" s="28"/>
      <c r="D53" s="28"/>
      <c r="E53" s="29"/>
      <c r="F53" s="29"/>
      <c r="G53" s="29"/>
      <c r="H53" s="29"/>
      <c r="I53" s="2"/>
      <c r="J53" s="2"/>
      <c r="K53" s="2"/>
      <c r="L53" s="2"/>
      <c r="M53" s="2"/>
      <c r="N53" s="2"/>
      <c r="O53">
        <f t="shared" si="14"/>
        <v>0.25</v>
      </c>
      <c r="P53">
        <f t="shared" si="15"/>
        <v>-0.5</v>
      </c>
      <c r="S53" s="2">
        <v>2.5</v>
      </c>
      <c r="T53" s="2">
        <v>2</v>
      </c>
      <c r="U53" s="2">
        <v>2.5</v>
      </c>
      <c r="V53" s="2">
        <v>2</v>
      </c>
      <c r="W53" s="2"/>
      <c r="X53" s="2"/>
    </row>
    <row r="54" spans="3:24" ht="12.75">
      <c r="C54" s="28"/>
      <c r="D54" s="28"/>
      <c r="E54" s="29"/>
      <c r="F54" s="29"/>
      <c r="G54" s="29"/>
      <c r="H54" s="29"/>
      <c r="I54" s="2"/>
      <c r="J54" s="2"/>
      <c r="K54" s="2"/>
      <c r="L54" s="2"/>
      <c r="M54" s="2"/>
      <c r="N54" s="2"/>
      <c r="O54">
        <f t="shared" si="14"/>
        <v>-0.25</v>
      </c>
      <c r="P54">
        <f t="shared" si="15"/>
        <v>-0.5</v>
      </c>
      <c r="S54" s="2">
        <v>2</v>
      </c>
      <c r="T54" s="2">
        <v>2</v>
      </c>
      <c r="U54" s="2">
        <v>2</v>
      </c>
      <c r="V54" s="2">
        <v>2</v>
      </c>
      <c r="W54" s="2"/>
      <c r="X54" s="2"/>
    </row>
    <row r="55" spans="3:24" ht="12.75">
      <c r="C55" s="28"/>
      <c r="D55" s="28"/>
      <c r="E55" s="29"/>
      <c r="F55" s="29"/>
      <c r="G55" s="29"/>
      <c r="H55" s="2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ht="12.75">
      <c r="C56" s="28"/>
      <c r="D56" s="28"/>
      <c r="E56" s="29"/>
      <c r="F56" s="29"/>
      <c r="G56" s="29"/>
      <c r="H56" s="29"/>
      <c r="I56" s="2"/>
      <c r="J56" s="2"/>
      <c r="K56" s="2"/>
      <c r="L56" s="2"/>
      <c r="M56" s="2"/>
      <c r="N56" s="2"/>
      <c r="O56">
        <v>2.25</v>
      </c>
      <c r="P56" s="2">
        <v>2.5</v>
      </c>
      <c r="Q56" s="2"/>
      <c r="R56" s="2"/>
      <c r="S56" s="2"/>
      <c r="T56" s="2"/>
      <c r="U56" s="2"/>
      <c r="V56" s="2"/>
      <c r="W56" s="2"/>
      <c r="X56" s="2"/>
    </row>
    <row r="57" spans="3:24" ht="12.75">
      <c r="C57" s="28"/>
      <c r="D57" s="28"/>
      <c r="E57" s="29"/>
      <c r="F57" s="29"/>
      <c r="G57" s="29"/>
      <c r="H57" s="29"/>
      <c r="I57" s="2"/>
      <c r="J57" s="2"/>
      <c r="K57" s="2"/>
      <c r="L57" s="2"/>
      <c r="M57" s="2">
        <v>0</v>
      </c>
      <c r="N57" s="2">
        <v>0.5</v>
      </c>
      <c r="O57">
        <f>S57-O$47</f>
        <v>-2.25</v>
      </c>
      <c r="P57">
        <f>T57-P$47</f>
        <v>-2.5</v>
      </c>
      <c r="Q57" s="2"/>
      <c r="R57" s="2"/>
      <c r="S57" s="2"/>
      <c r="T57" s="2"/>
      <c r="U57" s="2"/>
      <c r="V57" s="2"/>
      <c r="W57" s="2"/>
      <c r="X57" s="2"/>
    </row>
    <row r="58" spans="3:24" ht="12.75">
      <c r="C58" s="28"/>
      <c r="D58" s="28"/>
      <c r="E58" s="29"/>
      <c r="F58" s="29"/>
      <c r="G58" s="29"/>
      <c r="H58" s="29"/>
      <c r="I58" s="2"/>
      <c r="J58" s="2"/>
      <c r="K58" s="2"/>
      <c r="L58" s="2"/>
      <c r="M58" s="2">
        <v>0</v>
      </c>
      <c r="N58" s="2">
        <v>-0.5</v>
      </c>
      <c r="O58">
        <f aca="true" t="shared" si="16" ref="O58:O63">S58-O$47</f>
        <v>-2.25</v>
      </c>
      <c r="P58">
        <f aca="true" t="shared" si="17" ref="P58:P63">T58-P$47</f>
        <v>-2.5</v>
      </c>
      <c r="Q58" s="2"/>
      <c r="R58" s="2"/>
      <c r="S58" s="2"/>
      <c r="T58" s="2"/>
      <c r="U58" s="2"/>
      <c r="V58" s="2"/>
      <c r="W58" s="2"/>
      <c r="X58" s="2"/>
    </row>
    <row r="59" spans="3:24" ht="12.75">
      <c r="C59" s="28"/>
      <c r="D59" s="28"/>
      <c r="E59" s="29"/>
      <c r="F59" s="29"/>
      <c r="G59" s="29"/>
      <c r="H59" s="29"/>
      <c r="I59" s="2"/>
      <c r="J59" s="2"/>
      <c r="K59" s="2"/>
      <c r="L59" s="2"/>
      <c r="M59" s="2"/>
      <c r="N59" s="2"/>
      <c r="O59">
        <f t="shared" si="16"/>
        <v>-2.25</v>
      </c>
      <c r="P59">
        <f t="shared" si="17"/>
        <v>-2.5</v>
      </c>
      <c r="Q59" s="2"/>
      <c r="R59" s="2"/>
      <c r="S59" s="2"/>
      <c r="T59" s="2"/>
      <c r="U59" s="2"/>
      <c r="V59" s="2"/>
      <c r="W59" s="2"/>
      <c r="X59" s="2"/>
    </row>
    <row r="60" spans="3:24" ht="12.75">
      <c r="C60" s="28"/>
      <c r="D60" s="28"/>
      <c r="E60" s="29"/>
      <c r="F60" s="29"/>
      <c r="G60" s="29"/>
      <c r="H60" s="29"/>
      <c r="I60" s="2"/>
      <c r="J60" s="2"/>
      <c r="K60" s="2"/>
      <c r="L60" s="2"/>
      <c r="M60" s="2"/>
      <c r="N60" s="2"/>
      <c r="O60">
        <f t="shared" si="16"/>
        <v>-2.25</v>
      </c>
      <c r="P60">
        <f t="shared" si="17"/>
        <v>-2.5</v>
      </c>
      <c r="Q60" s="2"/>
      <c r="R60" s="2"/>
      <c r="S60" s="2"/>
      <c r="T60" s="2"/>
      <c r="U60" s="2"/>
      <c r="V60" s="2"/>
      <c r="W60" s="2"/>
      <c r="X60" s="2"/>
    </row>
    <row r="61" spans="3:24" ht="12.75">
      <c r="C61" s="28"/>
      <c r="D61" s="28"/>
      <c r="E61" s="29"/>
      <c r="F61" s="29"/>
      <c r="G61" s="29"/>
      <c r="H61" s="29"/>
      <c r="I61" s="2"/>
      <c r="J61" s="2"/>
      <c r="K61" s="2"/>
      <c r="L61" s="2"/>
      <c r="M61" s="2"/>
      <c r="N61" s="2"/>
      <c r="O61">
        <f t="shared" si="16"/>
        <v>-2.25</v>
      </c>
      <c r="P61">
        <f t="shared" si="17"/>
        <v>-2.5</v>
      </c>
      <c r="Q61" s="2"/>
      <c r="R61" s="2"/>
      <c r="S61" s="2"/>
      <c r="T61" s="2"/>
      <c r="U61" s="2"/>
      <c r="V61" s="2"/>
      <c r="W61" s="2"/>
      <c r="X61" s="2"/>
    </row>
    <row r="62" spans="3:24" ht="12.75">
      <c r="C62" s="28"/>
      <c r="D62" s="28"/>
      <c r="E62" s="29"/>
      <c r="F62" s="29"/>
      <c r="G62" s="29"/>
      <c r="H62" s="29"/>
      <c r="I62" s="2"/>
      <c r="J62" s="2"/>
      <c r="K62" s="2"/>
      <c r="L62" s="2"/>
      <c r="M62" s="2"/>
      <c r="N62" s="2"/>
      <c r="O62">
        <f t="shared" si="16"/>
        <v>-2.25</v>
      </c>
      <c r="P62">
        <f t="shared" si="17"/>
        <v>-2.5</v>
      </c>
      <c r="Q62" s="2"/>
      <c r="R62" s="2"/>
      <c r="S62" s="2"/>
      <c r="T62" s="2"/>
      <c r="U62" s="2"/>
      <c r="V62" s="2"/>
      <c r="W62" s="2"/>
      <c r="X62" s="2"/>
    </row>
    <row r="63" spans="3:24" ht="12.75">
      <c r="C63" s="28"/>
      <c r="D63" s="28"/>
      <c r="E63" s="28"/>
      <c r="F63" s="29"/>
      <c r="G63" s="29"/>
      <c r="H63" s="29"/>
      <c r="I63" s="2"/>
      <c r="J63" s="2"/>
      <c r="K63" s="2"/>
      <c r="L63" s="2"/>
      <c r="M63" s="2"/>
      <c r="N63" s="2"/>
      <c r="O63">
        <f t="shared" si="16"/>
        <v>-2.25</v>
      </c>
      <c r="P63">
        <f t="shared" si="17"/>
        <v>-2.5</v>
      </c>
      <c r="Q63" s="2"/>
      <c r="R63" s="2"/>
      <c r="S63" s="2"/>
      <c r="T63" s="2"/>
      <c r="U63" s="2"/>
      <c r="V63" s="2"/>
      <c r="W63" s="2"/>
      <c r="X63" s="2"/>
    </row>
    <row r="64" spans="3:24" ht="12.75">
      <c r="C64" s="28"/>
      <c r="D64" s="28"/>
      <c r="E64" s="28"/>
      <c r="F64" s="29"/>
      <c r="G64" s="29"/>
      <c r="H64" s="2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ht="12.75">
      <c r="C65" s="28"/>
      <c r="D65" s="28"/>
      <c r="E65" s="28"/>
      <c r="F65" s="29"/>
      <c r="G65" s="29"/>
      <c r="H65" s="2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ht="12.75">
      <c r="C66" s="28"/>
      <c r="D66" s="28"/>
      <c r="E66" s="28"/>
      <c r="F66" s="29"/>
      <c r="G66" s="29"/>
      <c r="H66" s="2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3:24" ht="12.75">
      <c r="C67" s="28"/>
      <c r="D67" s="28"/>
      <c r="E67" s="28"/>
      <c r="F67" s="29"/>
      <c r="G67" s="29"/>
      <c r="H67" s="2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3:24" ht="12.75">
      <c r="C68" s="28"/>
      <c r="D68" s="28"/>
      <c r="E68" s="28"/>
      <c r="F68" s="29"/>
      <c r="G68" s="29"/>
      <c r="H68" s="2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3:24" ht="12.75">
      <c r="C69" s="28"/>
      <c r="D69" s="28"/>
      <c r="E69" s="28"/>
      <c r="F69" s="29"/>
      <c r="G69" s="29"/>
      <c r="H69" s="2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3:24" ht="12.75">
      <c r="C70" s="28"/>
      <c r="D70" s="28"/>
      <c r="E70" s="28"/>
      <c r="F70" s="29"/>
      <c r="G70" s="29"/>
      <c r="H70" s="2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3:24" ht="12.75">
      <c r="C71" s="28"/>
      <c r="D71" s="28"/>
      <c r="E71" s="28"/>
      <c r="F71" s="29"/>
      <c r="G71" s="29"/>
      <c r="H71" s="2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3:24" ht="12.75">
      <c r="C72" s="28"/>
      <c r="D72" s="28"/>
      <c r="E72" s="28"/>
      <c r="F72" s="29"/>
      <c r="G72" s="29"/>
      <c r="H72" s="2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ht="12.75">
      <c r="C73" s="28"/>
      <c r="D73" s="28"/>
      <c r="E73" s="28"/>
      <c r="F73" s="29"/>
      <c r="G73" s="29"/>
      <c r="H73" s="2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3:24" ht="12.75">
      <c r="C74" s="28"/>
      <c r="D74" s="28"/>
      <c r="E74" s="28"/>
      <c r="F74" s="29"/>
      <c r="G74" s="29"/>
      <c r="H74" s="2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3:24" ht="12.75">
      <c r="C75" s="28"/>
      <c r="D75" s="28"/>
      <c r="E75" s="28"/>
      <c r="F75" s="29"/>
      <c r="G75" s="29"/>
      <c r="H75" s="2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3:24" ht="12.75">
      <c r="C76" s="28"/>
      <c r="D76" s="28"/>
      <c r="E76" s="28"/>
      <c r="F76" s="29"/>
      <c r="G76" s="29"/>
      <c r="H76" s="2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3:24" ht="12.75">
      <c r="C77" s="28"/>
      <c r="D77" s="28"/>
      <c r="E77" s="28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3:24" ht="12.75">
      <c r="C78" s="28"/>
      <c r="D78" s="28"/>
      <c r="E78" s="28"/>
      <c r="F78" s="29"/>
      <c r="G78" s="29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3:24" ht="12.75">
      <c r="C79" s="28"/>
      <c r="D79" s="28"/>
      <c r="E79" s="28"/>
      <c r="F79" s="29"/>
      <c r="G79" s="29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3:24" ht="12.75">
      <c r="C80" s="28"/>
      <c r="D80" s="28"/>
      <c r="E80" s="28"/>
      <c r="F80" s="29"/>
      <c r="G80" s="29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3:24" ht="12.75">
      <c r="C81" s="28"/>
      <c r="D81" s="28"/>
      <c r="E81" s="29"/>
      <c r="F81" s="29"/>
      <c r="G81" s="29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3:24" ht="12.75">
      <c r="C82" s="28"/>
      <c r="D82" s="28"/>
      <c r="E82" s="29"/>
      <c r="F82" s="29"/>
      <c r="G82" s="29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3:24" ht="12.75">
      <c r="C83" s="28"/>
      <c r="D83" s="28"/>
      <c r="E83" s="29"/>
      <c r="F83" s="29"/>
      <c r="G83" s="29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3:24" ht="12.75">
      <c r="C84" s="28"/>
      <c r="D84" s="28"/>
      <c r="E84" s="29"/>
      <c r="F84" s="29"/>
      <c r="G84" s="29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3:24" ht="12.75">
      <c r="C85" s="28"/>
      <c r="D85" s="28"/>
      <c r="E85" s="29"/>
      <c r="F85" s="29"/>
      <c r="G85" s="29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3:24" ht="12.75">
      <c r="C86" s="28"/>
      <c r="D86" s="28"/>
      <c r="E86" s="29"/>
      <c r="F86" s="29"/>
      <c r="G86" s="29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3:24" ht="12.75">
      <c r="C87" s="28"/>
      <c r="D87" s="28"/>
      <c r="E87" s="29"/>
      <c r="F87" s="29"/>
      <c r="G87" s="29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3:24" ht="12.75">
      <c r="C88" s="28"/>
      <c r="D88" s="28"/>
      <c r="E88" s="29"/>
      <c r="F88" s="29"/>
      <c r="G88" s="29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3:24" ht="12.75">
      <c r="C89" s="28"/>
      <c r="D89" s="28"/>
      <c r="E89" s="29"/>
      <c r="F89" s="29"/>
      <c r="G89" s="29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3:24" ht="12.75">
      <c r="C90" s="28"/>
      <c r="D90" s="28"/>
      <c r="E90" s="29"/>
      <c r="F90" s="29"/>
      <c r="G90" s="29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3:24" ht="12.75">
      <c r="C91" s="28"/>
      <c r="D91" s="28"/>
      <c r="E91" s="29"/>
      <c r="F91" s="29"/>
      <c r="G91" s="29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3:24" ht="12.75">
      <c r="C92" s="28"/>
      <c r="D92" s="28"/>
      <c r="E92" s="29"/>
      <c r="F92" s="29"/>
      <c r="G92" s="29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3:24" ht="12.75">
      <c r="C93" s="28"/>
      <c r="D93" s="28"/>
      <c r="E93" s="29"/>
      <c r="F93" s="29"/>
      <c r="G93" s="29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3:24" ht="12.75">
      <c r="C94" s="28"/>
      <c r="D94" s="28"/>
      <c r="E94" s="29"/>
      <c r="F94" s="29"/>
      <c r="G94" s="29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3:24" ht="12.75">
      <c r="C95" s="28"/>
      <c r="D95" s="28"/>
      <c r="E95" s="29"/>
      <c r="F95" s="29"/>
      <c r="G95" s="29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3:24" ht="12.75">
      <c r="C96" s="28"/>
      <c r="D96" s="28"/>
      <c r="E96" s="28"/>
      <c r="F96" s="29"/>
      <c r="G96" s="29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3:24" ht="12.75">
      <c r="C97" s="28"/>
      <c r="D97" s="28"/>
      <c r="E97" s="28"/>
      <c r="F97" s="29"/>
      <c r="G97" s="29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3:24" ht="12.75">
      <c r="C98" s="28"/>
      <c r="D98" s="28"/>
      <c r="E98" s="28"/>
      <c r="F98" s="29"/>
      <c r="G98" s="29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3:24" ht="12.75">
      <c r="C99" s="28"/>
      <c r="D99" s="28"/>
      <c r="E99" s="28"/>
      <c r="F99" s="29"/>
      <c r="G99" s="29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3:24" ht="12.75">
      <c r="C100" s="28"/>
      <c r="D100" s="28"/>
      <c r="E100" s="28"/>
      <c r="F100" s="29"/>
      <c r="G100" s="29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3:24" ht="12.75">
      <c r="C101" s="28"/>
      <c r="D101" s="28"/>
      <c r="E101" s="28"/>
      <c r="F101" s="29"/>
      <c r="G101" s="29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3:24" ht="12.75">
      <c r="C102" s="28"/>
      <c r="D102" s="28"/>
      <c r="E102" s="28"/>
      <c r="F102" s="29"/>
      <c r="G102" s="29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3:24" ht="12.75">
      <c r="C103" s="28"/>
      <c r="D103" s="28"/>
      <c r="E103" s="28"/>
      <c r="F103" s="29"/>
      <c r="G103" s="29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3:24" ht="12.75">
      <c r="C104" s="28"/>
      <c r="D104" s="28"/>
      <c r="E104" s="28"/>
      <c r="F104" s="29"/>
      <c r="G104" s="29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3:24" ht="12.75">
      <c r="C105" s="28"/>
      <c r="D105" s="28"/>
      <c r="E105" s="28"/>
      <c r="F105" s="29"/>
      <c r="G105" s="29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2.75">
      <c r="C106" s="28"/>
      <c r="D106" s="28"/>
      <c r="E106" s="28"/>
      <c r="F106" s="29"/>
      <c r="G106" s="29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2.75">
      <c r="C107" s="28"/>
      <c r="D107" s="28"/>
      <c r="E107" s="28"/>
      <c r="F107" s="29"/>
      <c r="G107" s="29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2.75">
      <c r="C108" s="28"/>
      <c r="D108" s="28"/>
      <c r="E108" s="28"/>
      <c r="F108" s="29"/>
      <c r="G108" s="29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2.75">
      <c r="C109" s="28"/>
      <c r="D109" s="28"/>
      <c r="E109" s="28"/>
      <c r="F109" s="29"/>
      <c r="G109" s="29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3:24" ht="12.75">
      <c r="C110" s="28"/>
      <c r="D110" s="28"/>
      <c r="E110" s="28"/>
      <c r="F110" s="29"/>
      <c r="G110" s="29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3:24" ht="12.75">
      <c r="C111" s="28"/>
      <c r="D111" s="28"/>
      <c r="E111" s="28"/>
      <c r="F111" s="29"/>
      <c r="G111" s="29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3:24" ht="12.75">
      <c r="C112" s="28"/>
      <c r="D112" s="28"/>
      <c r="E112" s="28"/>
      <c r="F112" s="29"/>
      <c r="G112" s="29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3:24" ht="12.75">
      <c r="C113" s="28"/>
      <c r="D113" s="28"/>
      <c r="E113" s="28"/>
      <c r="F113" s="29"/>
      <c r="G113" s="29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3:24" ht="12.75">
      <c r="C114" s="28"/>
      <c r="D114" s="28"/>
      <c r="E114" s="29"/>
      <c r="F114" s="29"/>
      <c r="G114" s="29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3:24" ht="12.75">
      <c r="C115" s="28"/>
      <c r="D115" s="28"/>
      <c r="E115" s="29"/>
      <c r="F115" s="29"/>
      <c r="G115" s="29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3:24" ht="12.75">
      <c r="C116" s="28"/>
      <c r="D116" s="28"/>
      <c r="E116" s="29"/>
      <c r="F116" s="29"/>
      <c r="G116" s="29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3:24" ht="12.75">
      <c r="C117" s="28"/>
      <c r="D117" s="28"/>
      <c r="E117" s="29"/>
      <c r="F117" s="29"/>
      <c r="G117" s="29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3:24" ht="12.75">
      <c r="C118" s="28"/>
      <c r="D118" s="28"/>
      <c r="E118" s="29"/>
      <c r="F118" s="29"/>
      <c r="G118" s="29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3:24" ht="12.75">
      <c r="C119" s="28"/>
      <c r="D119" s="28"/>
      <c r="E119" s="29"/>
      <c r="F119" s="29"/>
      <c r="G119" s="29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ht="12.75">
      <c r="C120" s="28"/>
      <c r="D120" s="28"/>
      <c r="E120" s="29"/>
      <c r="F120" s="29"/>
      <c r="G120" s="29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3:24" ht="12.75">
      <c r="C121" s="28"/>
      <c r="D121" s="28"/>
      <c r="E121" s="29"/>
      <c r="F121" s="29"/>
      <c r="G121" s="29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3:24" ht="12.75">
      <c r="C122" s="28"/>
      <c r="D122" s="28"/>
      <c r="E122" s="29"/>
      <c r="F122" s="29"/>
      <c r="G122" s="29"/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3:24" ht="12.75">
      <c r="C123" s="28"/>
      <c r="D123" s="28"/>
      <c r="E123" s="29"/>
      <c r="F123" s="29"/>
      <c r="G123" s="29"/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2.75">
      <c r="C124" s="28"/>
      <c r="D124" s="28"/>
      <c r="E124" s="29"/>
      <c r="F124" s="29"/>
      <c r="G124" s="29"/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ht="12.75">
      <c r="C125" s="28"/>
      <c r="D125" s="28"/>
      <c r="E125" s="29"/>
      <c r="F125" s="29"/>
      <c r="G125" s="29"/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ht="12.75">
      <c r="C126" s="28"/>
      <c r="D126" s="28"/>
      <c r="E126" s="29"/>
      <c r="F126" s="29"/>
      <c r="G126" s="29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3:24" ht="12.75">
      <c r="C127" s="28"/>
      <c r="D127" s="28"/>
      <c r="E127" s="29"/>
      <c r="F127" s="29"/>
      <c r="G127" s="29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3:24" ht="12.75">
      <c r="C128" s="28"/>
      <c r="D128" s="28"/>
      <c r="E128" s="29"/>
      <c r="F128" s="29"/>
      <c r="G128" s="29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3:24" ht="12.75">
      <c r="C129" s="28"/>
      <c r="D129" s="28"/>
      <c r="E129" s="28"/>
      <c r="F129" s="29"/>
      <c r="G129" s="29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3:24" ht="12.75">
      <c r="C130" s="28"/>
      <c r="D130" s="28"/>
      <c r="E130" s="28"/>
      <c r="F130" s="29"/>
      <c r="G130" s="29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3:24" ht="12.75">
      <c r="C131" s="28"/>
      <c r="D131" s="28"/>
      <c r="E131" s="28"/>
      <c r="F131" s="29"/>
      <c r="G131" s="29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3:24" ht="12.75">
      <c r="C132" s="28"/>
      <c r="D132" s="28"/>
      <c r="E132" s="28"/>
      <c r="F132" s="29"/>
      <c r="G132" s="29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3:24" ht="12.75">
      <c r="C133" s="28"/>
      <c r="D133" s="28"/>
      <c r="E133" s="28"/>
      <c r="F133" s="29"/>
      <c r="G133" s="29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3:24" ht="12.75">
      <c r="C134" s="28"/>
      <c r="D134" s="28"/>
      <c r="E134" s="28"/>
      <c r="F134" s="29"/>
      <c r="G134" s="29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3:24" ht="12.75">
      <c r="C135" s="28"/>
      <c r="D135" s="28"/>
      <c r="E135" s="28"/>
      <c r="F135" s="29"/>
      <c r="G135" s="29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3:24" ht="12.75">
      <c r="C136" s="28"/>
      <c r="D136" s="28"/>
      <c r="E136" s="28"/>
      <c r="F136" s="29"/>
      <c r="G136" s="29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3:24" ht="12.75">
      <c r="C137" s="28"/>
      <c r="D137" s="28"/>
      <c r="E137" s="28"/>
      <c r="F137" s="29"/>
      <c r="G137" s="29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3:24" ht="12.75">
      <c r="C138" s="28"/>
      <c r="D138" s="28"/>
      <c r="E138" s="28"/>
      <c r="F138" s="29"/>
      <c r="G138" s="29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3:24" ht="12.75">
      <c r="C139" s="28"/>
      <c r="D139" s="28"/>
      <c r="E139" s="29"/>
      <c r="F139" s="29"/>
      <c r="G139" s="29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3:24" ht="12.75">
      <c r="C140" s="28"/>
      <c r="D140" s="28"/>
      <c r="E140" s="29"/>
      <c r="F140" s="29"/>
      <c r="G140" s="29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3:24" ht="12.75">
      <c r="C141" s="28"/>
      <c r="D141" s="28"/>
      <c r="E141" s="29"/>
      <c r="F141" s="29"/>
      <c r="G141" s="29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3:24" ht="12.75">
      <c r="C142" s="28"/>
      <c r="D142" s="28"/>
      <c r="E142" s="29"/>
      <c r="F142" s="29"/>
      <c r="G142" s="29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3:24" ht="12.75">
      <c r="C143" s="28"/>
      <c r="D143" s="28"/>
      <c r="E143" s="29"/>
      <c r="F143" s="29"/>
      <c r="G143" s="29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3:24" ht="12.75">
      <c r="C144" s="28"/>
      <c r="D144" s="28"/>
      <c r="E144" s="29"/>
      <c r="F144" s="29"/>
      <c r="G144" s="29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3:24" ht="12.75">
      <c r="C145" s="28"/>
      <c r="D145" s="28"/>
      <c r="E145" s="29"/>
      <c r="F145" s="29"/>
      <c r="G145" s="29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3:24" ht="12.75">
      <c r="C146" s="28"/>
      <c r="D146" s="28"/>
      <c r="E146" s="28"/>
      <c r="F146" s="29"/>
      <c r="G146" s="29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3:24" ht="12.75">
      <c r="C147" s="28"/>
      <c r="D147" s="28"/>
      <c r="E147" s="28"/>
      <c r="F147" s="29"/>
      <c r="G147" s="29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3:24" ht="12.75">
      <c r="C148" s="28"/>
      <c r="D148" s="28"/>
      <c r="E148" s="28"/>
      <c r="F148" s="29"/>
      <c r="G148" s="29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3:24" ht="12.75">
      <c r="C149" s="28"/>
      <c r="D149" s="28"/>
      <c r="E149" s="28"/>
      <c r="F149" s="29"/>
      <c r="G149" s="29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3:24" ht="12.75">
      <c r="C150" s="28"/>
      <c r="D150" s="28"/>
      <c r="E150" s="28"/>
      <c r="F150" s="29"/>
      <c r="G150" s="29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3:24" ht="12.75">
      <c r="C151" s="28"/>
      <c r="D151" s="28"/>
      <c r="E151" s="28"/>
      <c r="F151" s="29"/>
      <c r="G151" s="29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3:24" ht="12.75">
      <c r="C152" s="28"/>
      <c r="D152" s="28"/>
      <c r="E152" s="28"/>
      <c r="F152" s="29"/>
      <c r="G152" s="29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3:24" ht="12.75">
      <c r="C153" s="28"/>
      <c r="D153" s="28"/>
      <c r="E153" s="28"/>
      <c r="F153" s="29"/>
      <c r="G153" s="29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3:24" ht="12.75">
      <c r="C154" s="28"/>
      <c r="D154" s="28"/>
      <c r="E154" s="28"/>
      <c r="F154" s="29"/>
      <c r="G154" s="29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3:24" ht="12.75">
      <c r="C155" s="28"/>
      <c r="D155" s="28"/>
      <c r="E155" s="28"/>
      <c r="F155" s="29"/>
      <c r="G155" s="29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3:24" ht="12.75">
      <c r="C156" s="29"/>
      <c r="D156" s="29"/>
      <c r="E156" s="29"/>
      <c r="F156" s="29"/>
      <c r="G156" s="29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3:2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3:2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3:2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3:2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3:2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3:2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3:2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3:2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3:2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3:2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3:2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3:2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3:2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3:2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3:2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3:2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3:2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3:2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3:2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3:2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3:2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3:2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3:2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3:2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3:2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3:2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3:2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3:2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3:2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3:2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3:2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3:2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3:2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3:2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3:24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3:24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3:24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3:24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3:24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3:24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3:24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cp:lastPrinted>2008-12-16T21:56:10Z</cp:lastPrinted>
  <dcterms:created xsi:type="dcterms:W3CDTF">2008-12-14T21:29:22Z</dcterms:created>
  <dcterms:modified xsi:type="dcterms:W3CDTF">2010-12-18T19:20:31Z</dcterms:modified>
  <cp:category/>
  <cp:version/>
  <cp:contentType/>
  <cp:contentStatus/>
</cp:coreProperties>
</file>